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Sheet1" sheetId="1" state="visible" r:id="rId3"/>
    <sheet name="Sheet2" sheetId="2" state="visible" r:id="rId4"/>
    <sheet name="kế hoạch triển khai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<sst xmlns="http://schemas.openxmlformats.org/spreadsheetml/2006/main" count="484" uniqueCount="309">
  <si>
    <t xml:space="preserve">STT</t>
  </si>
  <si>
    <t xml:space="preserve">GIAI ĐOẠN 1</t>
  </si>
  <si>
    <t xml:space="preserve">THỜI GIAN</t>
  </si>
  <si>
    <t xml:space="preserve">Giá dự toán</t>
  </si>
  <si>
    <t xml:space="preserve">Bắt đầu</t>
  </si>
  <si>
    <t xml:space="preserve">Hoành thành</t>
  </si>
  <si>
    <t xml:space="preserve">Số ngày</t>
  </si>
  <si>
    <t xml:space="preserve">Thực hiện</t>
  </si>
  <si>
    <t xml:space="preserve">GHI CHÚ</t>
  </si>
  <si>
    <t xml:space="preserve">BÀN GIAO MỐC GIỚI</t>
  </si>
  <si>
    <t xml:space="preserve">CÁC THỦ TỤC GIAO ĐẤT </t>
  </si>
  <si>
    <t xml:space="preserve">Giải phóng mặt bằng</t>
  </si>
  <si>
    <t xml:space="preserve">Ký hợp đồng với Trung tâm cung ứng dịch vụ</t>
  </si>
  <si>
    <t xml:space="preserve">Thực hiện công tác giải phóng mặt bằng</t>
  </si>
  <si>
    <t xml:space="preserve">CN, nghỉ tết: 24/03/2026 ( 06/2)</t>
  </si>
  <si>
    <t xml:space="preserve">Chuyển đổi mục đích sử dụng đất</t>
  </si>
  <si>
    <t xml:space="preserve">Trung tâm Cung ứng Dịch vụ
phường Tuần Châu
Mr Giang - phó GĐ
0919326468</t>
  </si>
  <si>
    <t xml:space="preserve">Xác định ranh giới GPMB</t>
  </si>
  <si>
    <t xml:space="preserve">Kiểm đếm, Kê khai, Quy chủ từng thửa đất hiện trạng</t>
  </si>
  <si>
    <t xml:space="preserve">Lập PA đền bù GPMB tổng thể</t>
  </si>
  <si>
    <t xml:space="preserve">Thẩm định, phê duyệt phương án đền bù GPMB tổng thể</t>
  </si>
  <si>
    <t xml:space="preserve">Tổ chức thực hiện đền bù, GPMB</t>
  </si>
  <si>
    <t xml:space="preserve">Xác nhận kết thúc GPMB</t>
  </si>
  <si>
    <t xml:space="preserve">Giao đất, nhận QSDĐ</t>
  </si>
  <si>
    <t xml:space="preserve">Ký hợp đồng với Phòng Kinh tế - Hạ tầng và Đô thị</t>
  </si>
  <si>
    <t xml:space="preserve">Thực hiện công tác đăng ký và nhận quyền sử dụng đất</t>
  </si>
  <si>
    <t xml:space="preserve">CN, nghỉ tết: 28/04/2026 ( 12/3)</t>
  </si>
  <si>
    <t xml:space="preserve">Giao đất, cho thuê đất, Chuyển mục đích sử dụng đất</t>
  </si>
  <si>
    <t xml:space="preserve">Phòng Kinh tế - Hạ tầng và Đô thị
phường Tuần Châu
A Minh- trường phòng
0989869579</t>
  </si>
  <si>
    <t xml:space="preserve">Nộp hồ sơ đề nghị giao đất, cho thuê đất</t>
  </si>
  <si>
    <t xml:space="preserve">Thực hiện nghĩa vụ tài chính về đất</t>
  </si>
  <si>
    <t xml:space="preserve">KÝ HĐ thuê đất, Cấp Giấy chứng nhận quyền sử dụng đất</t>
  </si>
  <si>
    <t xml:space="preserve">LẮP DỰNG HÀNG RÀO TÔN, CỔNG DỰ ÁN</t>
  </si>
  <si>
    <t xml:space="preserve">Cắm mốc vị trí lắp dựng</t>
  </si>
  <si>
    <t xml:space="preserve">Hợp đồng thi công</t>
  </si>
  <si>
    <t xml:space="preserve">Thi công hàng rào</t>
  </si>
  <si>
    <t xml:space="preserve">Thi công cổng, nhà bảo vệ</t>
  </si>
  <si>
    <t xml:space="preserve">SAN NỀN</t>
  </si>
  <si>
    <t xml:space="preserve">Khảo sát hiện trạng, lập dự toán thi công</t>
  </si>
  <si>
    <t xml:space="preserve">Lựa chọn nhà thầu, ký hợp đồng thi công</t>
  </si>
  <si>
    <t xml:space="preserve">Triển khai thi công</t>
  </si>
  <si>
    <t xml:space="preserve">LẮP ĐẶT TỦ ĐIỆN</t>
  </si>
  <si>
    <t xml:space="preserve">Làm việc với Cty điện lực Quảng Ninh về công việc đấu nối điện lưới</t>
  </si>
  <si>
    <t xml:space="preserve">Thống nhất với cty CP Âu Lạc Quảng Ninh về phướng án đấu nối.</t>
  </si>
  <si>
    <t xml:space="preserve">Phương án đấu nối điện, chi phí đấu nối với điện lực QN</t>
  </si>
  <si>
    <t xml:space="preserve">Triển khai đấu nối, cấp điện cho dự án.</t>
  </si>
  <si>
    <t xml:space="preserve">ĐẤU NỐI NƯỚC SẠCH</t>
  </si>
  <si>
    <t xml:space="preserve">Phối hợp cùng công ty cấp nước QN đưa ra phương án đấu nối, chi phí đấu nối</t>
  </si>
  <si>
    <t xml:space="preserve">Triển khai đấu nối nước sạch, cấp nước sạch cho dự án.</t>
  </si>
  <si>
    <t xml:space="preserve">NHÀ ĐIỀU HÀNH</t>
  </si>
  <si>
    <t xml:space="preserve">Ép cọc</t>
  </si>
  <si>
    <t xml:space="preserve">Nhà điều hành</t>
  </si>
  <si>
    <t xml:space="preserve">Trạm sử lý nước thải</t>
  </si>
  <si>
    <t xml:space="preserve">Nhà dịch vụ</t>
  </si>
  <si>
    <t xml:space="preserve">Kết cấu móng</t>
  </si>
  <si>
    <t xml:space="preserve">Kết cấu thân</t>
  </si>
  <si>
    <t xml:space="preserve">Sàn tầng 2</t>
  </si>
  <si>
    <t xml:space="preserve">Sàn tầng 3</t>
  </si>
  <si>
    <t xml:space="preserve">Sàn tầng 4</t>
  </si>
  <si>
    <t xml:space="preserve">Sàn mái</t>
  </si>
  <si>
    <t xml:space="preserve">Hoàn thiện - Xây trát</t>
  </si>
  <si>
    <t xml:space="preserve">Tầng 1</t>
  </si>
  <si>
    <t xml:space="preserve">Tầng 2</t>
  </si>
  <si>
    <t xml:space="preserve">Tầng 3</t>
  </si>
  <si>
    <t xml:space="preserve">Tầng 4</t>
  </si>
  <si>
    <t xml:space="preserve">Tầng tum + mái</t>
  </si>
  <si>
    <t xml:space="preserve">Cấp thoát nước</t>
  </si>
  <si>
    <t xml:space="preserve">Thiết bị cấp thoát nước</t>
  </si>
  <si>
    <t xml:space="preserve">Điện</t>
  </si>
  <si>
    <t xml:space="preserve">Điện nhẹ</t>
  </si>
  <si>
    <t xml:space="preserve">Điều hoà</t>
  </si>
  <si>
    <t xml:space="preserve">PCCC</t>
  </si>
  <si>
    <t xml:space="preserve">TRẠM SỬ LÝ NƯỚC THẢI</t>
  </si>
  <si>
    <t xml:space="preserve">HẠ TẦNG</t>
  </si>
  <si>
    <t xml:space="preserve">GIAI ĐOẠN 2</t>
  </si>
  <si>
    <t xml:space="preserve">PHÊ DUYỆT</t>
  </si>
  <si>
    <t xml:space="preserve">Di chuyển đường điện</t>
  </si>
  <si>
    <t xml:space="preserve">San nền</t>
  </si>
  <si>
    <t xml:space="preserve">Giao thông</t>
  </si>
  <si>
    <t xml:space="preserve">Cấp nước</t>
  </si>
  <si>
    <t xml:space="preserve">Thoát nước mưa</t>
  </si>
  <si>
    <t xml:space="preserve">Thoát nước thải</t>
  </si>
  <si>
    <t xml:space="preserve">Cấp điện</t>
  </si>
  <si>
    <t xml:space="preserve">Chiếu sáng</t>
  </si>
  <si>
    <t xml:space="preserve">Thiết bị điện</t>
  </si>
  <si>
    <t xml:space="preserve">Hồ sơ thiết kế các hạng mục</t>
  </si>
  <si>
    <t xml:space="preserve">Hồ sơ quy hoạch 1/500</t>
  </si>
  <si>
    <t xml:space="preserve">Hồ sơ hiện trạng khu đất, dự toán san lấp đất nền</t>
  </si>
  <si>
    <t xml:space="preserve">Thiết kế Trạm sử lý nước thải, dự toán</t>
  </si>
  <si>
    <t xml:space="preserve">Thiết kế đường hạ tầng kỹ thuật, dự toán</t>
  </si>
  <si>
    <t xml:space="preserve">KẾ HOẠCH TRIỂN KHAI DỰ ÁN</t>
  </si>
  <si>
    <t xml:space="preserve">Nội dung</t>
  </si>
  <si>
    <t xml:space="preserve">Kết thúc</t>
  </si>
  <si>
    <t xml:space="preserve">Giá trị</t>
  </si>
  <si>
    <t xml:space="preserve">Ghi chú</t>
  </si>
  <si>
    <t xml:space="preserve">tháng 2/2026</t>
  </si>
  <si>
    <t xml:space="preserve">tháng 3/2026</t>
  </si>
  <si>
    <t xml:space="preserve">tháng 4/2026</t>
  </si>
  <si>
    <t xml:space="preserve">tháng 5/2026</t>
  </si>
  <si>
    <t xml:space="preserve">tháng 6/2026</t>
  </si>
  <si>
    <t xml:space="preserve">tháng 7/2026</t>
  </si>
  <si>
    <t xml:space="preserve">tháng 8/2026</t>
  </si>
  <si>
    <t xml:space="preserve">tháng 9/2026</t>
  </si>
  <si>
    <t xml:space="preserve">tháng 10/2026</t>
  </si>
  <si>
    <t xml:space="preserve">tháng 11/2026</t>
  </si>
  <si>
    <t xml:space="preserve">tháng 12/2026</t>
  </si>
  <si>
    <t xml:space="preserve">tháng 1/2027</t>
  </si>
  <si>
    <t xml:space="preserve">tháng 2/2027</t>
  </si>
  <si>
    <t xml:space="preserve">tháng 3/2027</t>
  </si>
  <si>
    <t xml:space="preserve">tháng 4/2027</t>
  </si>
  <si>
    <t xml:space="preserve">tháng 5/2027</t>
  </si>
  <si>
    <t xml:space="preserve">tháng 6/2027</t>
  </si>
  <si>
    <t xml:space="preserve">tháng 7/2027</t>
  </si>
  <si>
    <t xml:space="preserve">tháng 8/2027</t>
  </si>
  <si>
    <t xml:space="preserve">tháng 9/2027</t>
  </si>
  <si>
    <t xml:space="preserve">tháng 10/2027</t>
  </si>
  <si>
    <t xml:space="preserve">I</t>
  </si>
  <si>
    <t xml:space="preserve">GIẢI PHÓNG MẶT BẰNG</t>
  </si>
  <si>
    <t xml:space="preserve">50 days</t>
  </si>
  <si>
    <t xml:space="preserve">Mon 19/01/26</t>
  </si>
  <si>
    <t xml:space="preserve">Mon 23/03/26</t>
  </si>
  <si>
    <t xml:space="preserve">II</t>
  </si>
  <si>
    <t xml:space="preserve">GIẤY CHỨNG NHẬN QUYỀN SỬ ĐẤT</t>
  </si>
  <si>
    <t xml:space="preserve">30 days</t>
  </si>
  <si>
    <t xml:space="preserve">Tue 24/03/26</t>
  </si>
  <si>
    <t xml:space="preserve">Tue 28/04/26</t>
  </si>
  <si>
    <t xml:space="preserve">III</t>
  </si>
  <si>
    <t xml:space="preserve">24 days</t>
  </si>
  <si>
    <t xml:space="preserve">Thu 15/01/26</t>
  </si>
  <si>
    <t xml:space="preserve">Wed 11/02/26</t>
  </si>
  <si>
    <t xml:space="preserve">   Hợp đồng thi công</t>
  </si>
  <si>
    <t xml:space="preserve">1 day</t>
  </si>
  <si>
    <t xml:space="preserve">   Cắm mốc vị trí lắp dựng</t>
  </si>
  <si>
    <t xml:space="preserve">Fri 16/01/26</t>
  </si>
  <si>
    <t xml:space="preserve">   Thi công hàng rào</t>
  </si>
  <si>
    <t xml:space="preserve">15 days</t>
  </si>
  <si>
    <t xml:space="preserve">Tue 20/01/26</t>
  </si>
  <si>
    <t xml:space="preserve">Thu 05/02/26</t>
  </si>
  <si>
    <t xml:space="preserve">   Thi công cổng, nhà bảo vệ</t>
  </si>
  <si>
    <t xml:space="preserve">10 days</t>
  </si>
  <si>
    <t xml:space="preserve">Fri 06/02/26</t>
  </si>
  <si>
    <t xml:space="preserve">Mon 23/02/26</t>
  </si>
  <si>
    <t xml:space="preserve">IV</t>
  </si>
  <si>
    <t xml:space="preserve">90 days</t>
  </si>
  <si>
    <t xml:space="preserve">Mon 12/01/26</t>
  </si>
  <si>
    <t xml:space="preserve">Tue 05/05/26</t>
  </si>
  <si>
    <t xml:space="preserve">   Lập hồ sơ gói thầu</t>
  </si>
  <si>
    <t xml:space="preserve">5 days</t>
  </si>
  <si>
    <t xml:space="preserve">   Lựa chọn nhà thầu, ký hợp đồng thi công</t>
  </si>
  <si>
    <t xml:space="preserve">Sat 17/01/26</t>
  </si>
  <si>
    <t xml:space="preserve">Wed 28/01/26</t>
  </si>
  <si>
    <t xml:space="preserve">   Triển khai thi công</t>
  </si>
  <si>
    <t xml:space="preserve">70 days</t>
  </si>
  <si>
    <t xml:space="preserve">Wed 04/02/26</t>
  </si>
  <si>
    <t xml:space="preserve">V</t>
  </si>
  <si>
    <t xml:space="preserve">33 days</t>
  </si>
  <si>
    <t xml:space="preserve">Tue 03/03/26</t>
  </si>
  <si>
    <t xml:space="preserve">   Làm việc với Cty điện lực Quảng Ninh về công việc đấu nối điện lưới</t>
  </si>
  <si>
    <t xml:space="preserve">Fri 23/01/26</t>
  </si>
  <si>
    <t xml:space="preserve">   Thống nhất với cty CP Âu Lạc Quảng Ninh về phướng án đấu nối.</t>
  </si>
  <si>
    <t xml:space="preserve">3 days</t>
  </si>
  <si>
    <t xml:space="preserve">Sat 24/01/26</t>
  </si>
  <si>
    <t xml:space="preserve">Tue 27/01/26</t>
  </si>
  <si>
    <t xml:space="preserve">   Phương án đấu nối điện, chi phí đấu nối với điện lực QN</t>
  </si>
  <si>
    <t xml:space="preserve">Sat 07/02/26</t>
  </si>
  <si>
    <t xml:space="preserve">   Triển khai đấu nối, cấp điện cho dự án.</t>
  </si>
  <si>
    <t xml:space="preserve">Mon 09/02/26</t>
  </si>
  <si>
    <t xml:space="preserve">VI</t>
  </si>
  <si>
    <t xml:space="preserve">4 days</t>
  </si>
  <si>
    <t xml:space="preserve">Wed 06/05/26</t>
  </si>
  <si>
    <t xml:space="preserve">Sat 09/05/26</t>
  </si>
  <si>
    <t xml:space="preserve">   Phối hợp cùng công ty cấp nước QN đưa ra phương án đấu nối, chi phí đấu nối</t>
  </si>
  <si>
    <t xml:space="preserve">   Triển khai đấu nối nước sạch, cấp nước sạch cho dự án.</t>
  </si>
  <si>
    <t xml:space="preserve">Thu 07/05/26</t>
  </si>
  <si>
    <t xml:space="preserve">VII</t>
  </si>
  <si>
    <t xml:space="preserve">262 days</t>
  </si>
  <si>
    <t xml:space="preserve">Wed 25/11/26</t>
  </si>
  <si>
    <t xml:space="preserve">Mon 26/01/26</t>
  </si>
  <si>
    <t xml:space="preserve">   Ép cọc</t>
  </si>
  <si>
    <t xml:space="preserve">17 days</t>
  </si>
  <si>
    <t xml:space="preserve">Sat 14/02/26</t>
  </si>
  <si>
    <t xml:space="preserve">      Ép cọc thí nghiệm, nén tĩnh cọc</t>
  </si>
  <si>
    <t xml:space="preserve">7 days</t>
  </si>
  <si>
    <t xml:space="preserve">Tue 03/02/26</t>
  </si>
  <si>
    <t xml:space="preserve">      Ép cọc đại trà</t>
  </si>
  <si>
    <t xml:space="preserve">   Kết cấu móng</t>
  </si>
  <si>
    <t xml:space="preserve">Sat 21/02/26</t>
  </si>
  <si>
    <t xml:space="preserve">Sat 28/03/26</t>
  </si>
  <si>
    <t xml:space="preserve">   Kết cấu thân</t>
  </si>
  <si>
    <t xml:space="preserve">Mon 30/03/26</t>
  </si>
  <si>
    <t xml:space="preserve">Sat 20/06/26</t>
  </si>
  <si>
    <t xml:space="preserve">      Kết cấu sàn tầng 2</t>
  </si>
  <si>
    <t xml:space="preserve">Wed 15/04/26</t>
  </si>
  <si>
    <t xml:space="preserve">      Kết cấu sàn tầng 3</t>
  </si>
  <si>
    <t xml:space="preserve">Thu 16/04/26</t>
  </si>
  <si>
    <t xml:space="preserve">      Kết cấu sàn tầng 4</t>
  </si>
  <si>
    <t xml:space="preserve">Fri 22/05/26</t>
  </si>
  <si>
    <t xml:space="preserve">      Kết cấu sàn tầng tum</t>
  </si>
  <si>
    <t xml:space="preserve">Sat 23/05/26</t>
  </si>
  <si>
    <t xml:space="preserve">Tue 09/06/26</t>
  </si>
  <si>
    <t xml:space="preserve">      Kết cấu sàn mái</t>
  </si>
  <si>
    <t xml:space="preserve">Wed 10/06/26</t>
  </si>
  <si>
    <t xml:space="preserve">   HOÀN THIỆN</t>
  </si>
  <si>
    <t xml:space="preserve">175 days</t>
  </si>
  <si>
    <t xml:space="preserve">      Hoàn thiện - Tầng 1</t>
  </si>
  <si>
    <t xml:space="preserve">Thu 02/07/26</t>
  </si>
  <si>
    <t xml:space="preserve">         Xây + trát trong</t>
  </si>
  <si>
    <t xml:space="preserve">20 days</t>
  </si>
  <si>
    <t xml:space="preserve">Thu 28/05/26</t>
  </si>
  <si>
    <t xml:space="preserve">         Trần + hệ thống kỹ thuật</t>
  </si>
  <si>
    <t xml:space="preserve">Fri 29/05/26</t>
  </si>
  <si>
    <t xml:space="preserve">Mon 15/06/26</t>
  </si>
  <si>
    <t xml:space="preserve">         Hoàn thiện sàn</t>
  </si>
  <si>
    <t xml:space="preserve">Tue 16/06/26</t>
  </si>
  <si>
    <t xml:space="preserve">      Hoàn thiện - Tầng 2</t>
  </si>
  <si>
    <t xml:space="preserve">Mon 20/07/26</t>
  </si>
  <si>
    <t xml:space="preserve">Fri 03/07/26</t>
  </si>
  <si>
    <t xml:space="preserve">      Hoàn thiện - Tầng 3</t>
  </si>
  <si>
    <t xml:space="preserve">Wed 12/08/26</t>
  </si>
  <si>
    <t xml:space="preserve">Wed 08/07/26</t>
  </si>
  <si>
    <t xml:space="preserve">Thu 09/07/26</t>
  </si>
  <si>
    <t xml:space="preserve">Sat 25/07/26</t>
  </si>
  <si>
    <t xml:space="preserve">Mon 27/07/26</t>
  </si>
  <si>
    <t xml:space="preserve">      Hoàn thiện - Tầng 4</t>
  </si>
  <si>
    <t xml:space="preserve">Sat 29/08/26</t>
  </si>
  <si>
    <t xml:space="preserve">Thu 13/08/26</t>
  </si>
  <si>
    <t xml:space="preserve">      Hoàn thiện - Tầng tum</t>
  </si>
  <si>
    <t xml:space="preserve">40 days</t>
  </si>
  <si>
    <t xml:space="preserve">Thu 10/09/26</t>
  </si>
  <si>
    <t xml:space="preserve">Thu 06/08/26</t>
  </si>
  <si>
    <t xml:space="preserve">Fri 07/08/26</t>
  </si>
  <si>
    <t xml:space="preserve">Tue 18/08/26</t>
  </si>
  <si>
    <t xml:space="preserve">Wed 19/08/26</t>
  </si>
  <si>
    <t xml:space="preserve">         Trát ngoài</t>
  </si>
  <si>
    <t xml:space="preserve">      Hoàn thiện sàn, cửa, sơn tường, trần</t>
  </si>
  <si>
    <t xml:space="preserve">35 days</t>
  </si>
  <si>
    <t xml:space="preserve">Fri 11/09/26</t>
  </si>
  <si>
    <t xml:space="preserve">Wed 21/10/26</t>
  </si>
  <si>
    <t xml:space="preserve">         Hoàn thiện thang bộ, thang máy, tam cấp</t>
  </si>
  <si>
    <t xml:space="preserve">Mon 28/09/26</t>
  </si>
  <si>
    <t xml:space="preserve">         Lắp dựng cửa</t>
  </si>
  <si>
    <t xml:space="preserve">         Sơn tường</t>
  </si>
  <si>
    <t xml:space="preserve">Tue 29/09/26</t>
  </si>
  <si>
    <t xml:space="preserve">Fri 09/10/26</t>
  </si>
  <si>
    <t xml:space="preserve">         Lắp đặt thiết bị điện, nước, điều hoà, điện nhẹ</t>
  </si>
  <si>
    <t xml:space="preserve">Sat 10/10/26</t>
  </si>
  <si>
    <t xml:space="preserve">      Nghiệm thu đưa vào sử dụng</t>
  </si>
  <si>
    <t xml:space="preserve">Thu 22/10/26</t>
  </si>
  <si>
    <t xml:space="preserve">HẠNG MỤC PHỤ TRỢ</t>
  </si>
  <si>
    <t xml:space="preserve">Sat 01/08/26</t>
  </si>
  <si>
    <t xml:space="preserve">   Nhà thường trực</t>
  </si>
  <si>
    <t xml:space="preserve">60 days</t>
  </si>
  <si>
    <t xml:space="preserve">   Cổng, tường rào</t>
  </si>
  <si>
    <t xml:space="preserve">45 days</t>
  </si>
  <si>
    <t xml:space="preserve">   Sân Vườn cảnh quan</t>
  </si>
  <si>
    <t xml:space="preserve">Thu 17/09/26</t>
  </si>
  <si>
    <t xml:space="preserve">VIII</t>
  </si>
  <si>
    <t xml:space="preserve">220 days</t>
  </si>
  <si>
    <t xml:space="preserve">Mon 02/03/26</t>
  </si>
  <si>
    <t xml:space="preserve">Mon 16/11/26</t>
  </si>
  <si>
    <t xml:space="preserve">   Thiết kế + Dự toán</t>
  </si>
  <si>
    <t xml:space="preserve">Mon 06/04/26</t>
  </si>
  <si>
    <t xml:space="preserve">   Lựa chọn nhà thầu</t>
  </si>
  <si>
    <t xml:space="preserve">Tue 07/04/26</t>
  </si>
  <si>
    <t xml:space="preserve">Wed 29/04/26</t>
  </si>
  <si>
    <t xml:space="preserve">   Thi công xây dựng</t>
  </si>
  <si>
    <t xml:space="preserve">120 days</t>
  </si>
  <si>
    <t xml:space="preserve">Sat 02/05/26</t>
  </si>
  <si>
    <t xml:space="preserve">Fri 18/09/26</t>
  </si>
  <si>
    <t xml:space="preserve">   Lắp đặt thiết bị</t>
  </si>
  <si>
    <t xml:space="preserve">Sat 19/09/26</t>
  </si>
  <si>
    <t xml:space="preserve">IX</t>
  </si>
  <si>
    <t xml:space="preserve">HẠ TẦNG GIAI ĐOẠN 1</t>
  </si>
  <si>
    <t xml:space="preserve">210 days</t>
  </si>
  <si>
    <t xml:space="preserve">Wed 04/11/26</t>
  </si>
  <si>
    <t xml:space="preserve">   Lập hồ sơ mời thầu, phát thầu</t>
  </si>
  <si>
    <t xml:space="preserve">   Kết cấu đường</t>
  </si>
  <si>
    <t xml:space="preserve">150 days</t>
  </si>
  <si>
    <t xml:space="preserve">Wed 30/09/26</t>
  </si>
  <si>
    <t xml:space="preserve">   Hệ thống kỹ thuật</t>
  </si>
  <si>
    <t xml:space="preserve">Thu 18/06/26</t>
  </si>
  <si>
    <t xml:space="preserve">Wed 26/08/26</t>
  </si>
  <si>
    <t xml:space="preserve">   Hoàn thiện đường</t>
  </si>
  <si>
    <t xml:space="preserve">Thu 27/08/26</t>
  </si>
  <si>
    <t xml:space="preserve">X</t>
  </si>
  <si>
    <t xml:space="preserve">SAN NỀN GIAI ĐOẠN 2</t>
  </si>
  <si>
    <t xml:space="preserve">Mon 18/05/26</t>
  </si>
  <si>
    <t xml:space="preserve">Tue 19/05/26</t>
  </si>
  <si>
    <t xml:space="preserve">Thu 04/06/26</t>
  </si>
  <si>
    <t xml:space="preserve">Fri 05/06/26</t>
  </si>
  <si>
    <t xml:space="preserve">   Lắp dựng hàng rào tôn giai đoạn 2</t>
  </si>
  <si>
    <t xml:space="preserve">XI</t>
  </si>
  <si>
    <t xml:space="preserve">HẠ TẦNG GIAI ĐOẠN 2</t>
  </si>
  <si>
    <t xml:space="preserve">345 days</t>
  </si>
  <si>
    <t xml:space="preserve">Thu 24/06/27</t>
  </si>
  <si>
    <t xml:space="preserve">Mon 22/06/26</t>
  </si>
  <si>
    <t xml:space="preserve">Tue 23/06/26</t>
  </si>
  <si>
    <t xml:space="preserve">180 days</t>
  </si>
  <si>
    <t xml:space="preserve">Thu 15/04/27</t>
  </si>
  <si>
    <t xml:space="preserve">   Hệ thống kỹ thuật cấp, thoát nước</t>
  </si>
  <si>
    <t xml:space="preserve">Fri 01/01/27</t>
  </si>
  <si>
    <t xml:space="preserve">Thu 11/03/27</t>
  </si>
  <si>
    <t xml:space="preserve">Fri 16/04/27</t>
  </si>
  <si>
    <t xml:space="preserve">   Cáp điện, điện chiếu sáng</t>
  </si>
  <si>
    <t xml:space="preserve">Fri 25/06/27</t>
  </si>
  <si>
    <t xml:space="preserve">Thu 02/09/27</t>
  </si>
  <si>
    <t xml:space="preserve">   Thiết bị điện</t>
  </si>
  <si>
    <t xml:space="preserve">Thu 03/09/27</t>
  </si>
  <si>
    <t xml:space="preserve">Fri 07/10/27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</si>
</sst>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-;\-* #,##0.00_-;_-* \-??_-;_-@_-"/>
    <numFmt numFmtId="166" formatCode="_-* #,##0_-;\-* #,##0_-;_-* \-??_-;_-@_-"/>
    <numFmt numFmtId="167" formatCode="m/d/yyyy"/>
    <numFmt numFmtId="168" formatCode="_-* #,##0.00\ _₫_-;\-* #,##0.00\ _₫_-;_-* \-??\ _₫_-;_-@_-"/>
    <numFmt numFmtId="169" formatCode="#,##0"/>
  </numFmts>
  <fonts count="22">
    <font>
      <sz val="11"/>
      <color theme="1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name val="Microsoft Sans Serif"/>
      <family val="2"/>
      <charset val="1"/>
    </font>
    <font>
      <sz val="11"/>
      <color theme="1"/>
      <name val="Times New Roman"/>
      <family val="1"/>
      <charset val="1"/>
    </font>
    <font>
      <b val="true"/>
      <sz val="11"/>
      <color theme="1"/>
      <name val="Times New Roman"/>
      <family val="1"/>
      <charset val="1"/>
    </font>
    <font>
      <b val="true"/>
      <sz val="14"/>
      <color theme="1"/>
      <name val="Times New Roman"/>
      <family val="1"/>
      <charset val="1"/>
    </font>
    <font>
      <sz val="11"/>
      <color rgb="FFFF0000"/>
      <name val="Times New Roman"/>
      <family val="1"/>
      <charset val="1"/>
    </font>
    <font>
      <i val="true"/>
      <sz val="11"/>
      <color theme="1"/>
      <name val="Times New Roman"/>
      <family val="1"/>
      <charset val="1"/>
    </font>
    <font>
      <sz val="11"/>
      <name val="Arial Narrow"/>
      <family val="2"/>
      <charset val="1"/>
    </font>
    <font>
      <b val="true"/>
      <sz val="11"/>
      <color theme="1"/>
      <name val="Arial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1"/>
      <color rgb="FF363636"/>
      <name val="Times New Roman"/>
      <family val="1"/>
      <charset val="1"/>
    </font>
    <font>
      <b val="true"/>
      <sz val="11"/>
      <color rgb="FFFF0000"/>
      <name val="Arial"/>
      <family val="2"/>
      <charset val="1"/>
    </font>
    <font>
      <b val="true"/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FF0000"/>
      <name val="Arial"/>
      <family val="2"/>
      <charset val="1"/>
    </font>
    <font>
      <sz val="11"/>
      <color rgb="FF000000"/>
      <name val="Times New Roman"/>
      <family val="1"/>
      <charset val="1"/>
    </font>
    <font>
      <i val="true"/>
      <sz val="11"/>
      <color rgb="FF000000"/>
      <name val="Times New Roman"/>
      <family val="1"/>
      <charset val="1"/>
    </font>
    <font>
      <sz val="11"/>
      <color rgb="FF800000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theme="4" tint="0.7999"/>
        <bgColor rgb="FFCC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>
        <color rgb="FFB1BBCC"/>
      </right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6" fontId="5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7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4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4" fillId="5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4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8" fillId="5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1" fillId="0" borderId="3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1BBCC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3"/>
  <sheetViews>
    <sheetView showFormulas="false" showGridLines="true" showRowColHeaders="true" showZeros="true" rightToLeft="false" tabSelected="false" showOutlineSymbols="true" defaultGridColor="true" view="normal" topLeftCell="A58" colorId="64" zoomScale="100" zoomScaleNormal="100" zoomScalePageLayoutView="100" workbookViewId="0">
      <selection pane="topLeft" activeCell="F73" activeCellId="0" sqref="F73"/>
    </sheetView>
  </sheetViews>
  <sheetFormatPr defaultColWidth="9.00390625" defaultRowHeight="15" zeroHeight="false" outlineLevelRow="0" outlineLevelCol="0"/>
  <cols>
    <col collapsed="false" customWidth="false" hidden="false" outlineLevel="0" max="1" min="1" style="1" width="9"/>
    <col collapsed="false" customWidth="true" hidden="false" outlineLevel="0" max="2" min="2" style="1" width="46.38"/>
    <col collapsed="false" customWidth="true" hidden="false" outlineLevel="0" max="3" min="3" style="1" width="14.25"/>
    <col collapsed="false" customWidth="true" hidden="false" outlineLevel="0" max="5" min="4" style="1" width="14.38"/>
    <col collapsed="false" customWidth="true" hidden="false" outlineLevel="0" max="6" min="6" style="1" width="18.5"/>
    <col collapsed="false" customWidth="true" hidden="false" outlineLevel="0" max="7" min="7" style="1" width="27.25"/>
    <col collapsed="false" customWidth="true" hidden="false" outlineLevel="0" max="8" min="8" style="1" width="27"/>
    <col collapsed="false" customWidth="true" hidden="false" outlineLevel="0" max="9" min="9" style="2" width="16.12"/>
    <col collapsed="false" customWidth="false" hidden="false" outlineLevel="0" max="16384" min="10" style="1" width="9"/>
  </cols>
  <sheetData>
    <row r="1" customFormat="false" ht="15" hidden="false" customHeight="false" outlineLevel="0" collapsed="false">
      <c r="A1" s="3" t="s">
        <v>0</v>
      </c>
      <c r="B1" s="4" t="s">
        <v>1</v>
      </c>
      <c r="C1" s="5" t="s">
        <v>2</v>
      </c>
      <c r="D1" s="5"/>
      <c r="E1" s="5"/>
      <c r="F1" s="6" t="s">
        <v>3</v>
      </c>
    </row>
    <row r="2" customFormat="false" ht="15" hidden="false" customHeight="false" outlineLevel="0" collapsed="false">
      <c r="A2" s="3"/>
      <c r="B2" s="4"/>
      <c r="C2" s="7" t="s">
        <v>4</v>
      </c>
      <c r="D2" s="7" t="s">
        <v>5</v>
      </c>
      <c r="E2" s="7" t="s">
        <v>6</v>
      </c>
      <c r="F2" s="6"/>
      <c r="G2" s="8" t="s">
        <v>7</v>
      </c>
      <c r="H2" s="7" t="s">
        <v>8</v>
      </c>
    </row>
    <row r="3" customFormat="false" ht="21" hidden="false" customHeight="true" outlineLevel="0" collapsed="false">
      <c r="A3" s="9" t="n">
        <v>1</v>
      </c>
      <c r="B3" s="10" t="s">
        <v>9</v>
      </c>
      <c r="C3" s="11"/>
      <c r="D3" s="11"/>
      <c r="E3" s="11"/>
      <c r="F3" s="11"/>
      <c r="G3" s="11"/>
      <c r="H3" s="11"/>
    </row>
    <row r="4" customFormat="false" ht="21" hidden="false" customHeight="true" outlineLevel="0" collapsed="false">
      <c r="A4" s="9" t="n">
        <v>2</v>
      </c>
      <c r="B4" s="10" t="s">
        <v>10</v>
      </c>
      <c r="C4" s="11"/>
      <c r="D4" s="11"/>
      <c r="E4" s="11"/>
      <c r="F4" s="11"/>
      <c r="G4" s="11"/>
      <c r="H4" s="11"/>
    </row>
    <row r="5" customFormat="false" ht="21" hidden="false" customHeight="true" outlineLevel="0" collapsed="false">
      <c r="A5" s="12" t="s">
        <v>11</v>
      </c>
      <c r="B5" s="13" t="s">
        <v>12</v>
      </c>
      <c r="C5" s="14" t="n">
        <v>46034</v>
      </c>
      <c r="D5" s="14" t="n">
        <v>46038</v>
      </c>
      <c r="E5" s="11" t="n">
        <v>5</v>
      </c>
      <c r="F5" s="11"/>
      <c r="G5" s="15"/>
      <c r="H5" s="15"/>
    </row>
    <row r="6" customFormat="false" ht="21" hidden="false" customHeight="true" outlineLevel="0" collapsed="false">
      <c r="A6" s="12"/>
      <c r="B6" s="13" t="s">
        <v>13</v>
      </c>
      <c r="C6" s="14" t="n">
        <v>46041</v>
      </c>
      <c r="D6" s="14" t="n">
        <v>46115</v>
      </c>
      <c r="E6" s="11" t="n">
        <v>50</v>
      </c>
      <c r="F6" s="11"/>
      <c r="G6" s="15"/>
      <c r="H6" s="15" t="s">
        <v>14</v>
      </c>
    </row>
    <row r="7" customFormat="false" ht="21" hidden="false" customHeight="true" outlineLevel="0" collapsed="false">
      <c r="A7" s="12"/>
      <c r="B7" s="16" t="s">
        <v>15</v>
      </c>
      <c r="C7" s="11"/>
      <c r="D7" s="11"/>
      <c r="E7" s="11"/>
      <c r="F7" s="11"/>
      <c r="G7" s="17" t="s">
        <v>16</v>
      </c>
      <c r="H7" s="17"/>
    </row>
    <row r="8" customFormat="false" ht="21" hidden="false" customHeight="true" outlineLevel="0" collapsed="false">
      <c r="A8" s="12"/>
      <c r="B8" s="16" t="s">
        <v>17</v>
      </c>
      <c r="C8" s="11"/>
      <c r="D8" s="11"/>
      <c r="E8" s="11"/>
      <c r="F8" s="11"/>
      <c r="G8" s="17"/>
      <c r="H8" s="17"/>
    </row>
    <row r="9" customFormat="false" ht="21" hidden="false" customHeight="true" outlineLevel="0" collapsed="false">
      <c r="A9" s="12"/>
      <c r="B9" s="16" t="s">
        <v>18</v>
      </c>
      <c r="C9" s="11"/>
      <c r="D9" s="11"/>
      <c r="E9" s="11"/>
      <c r="F9" s="11"/>
      <c r="G9" s="17"/>
      <c r="H9" s="17"/>
    </row>
    <row r="10" customFormat="false" ht="21" hidden="false" customHeight="true" outlineLevel="0" collapsed="false">
      <c r="A10" s="12"/>
      <c r="B10" s="16" t="s">
        <v>19</v>
      </c>
      <c r="C10" s="11"/>
      <c r="D10" s="11"/>
      <c r="E10" s="11"/>
      <c r="F10" s="11"/>
      <c r="G10" s="17"/>
      <c r="H10" s="17"/>
    </row>
    <row r="11" customFormat="false" ht="21" hidden="false" customHeight="true" outlineLevel="0" collapsed="false">
      <c r="A11" s="12"/>
      <c r="B11" s="16" t="s">
        <v>20</v>
      </c>
      <c r="C11" s="11"/>
      <c r="D11" s="11"/>
      <c r="E11" s="11"/>
      <c r="F11" s="11"/>
      <c r="G11" s="17"/>
      <c r="H11" s="17"/>
    </row>
    <row r="12" customFormat="false" ht="21" hidden="false" customHeight="true" outlineLevel="0" collapsed="false">
      <c r="A12" s="12"/>
      <c r="B12" s="16" t="s">
        <v>21</v>
      </c>
      <c r="C12" s="11"/>
      <c r="D12" s="11"/>
      <c r="E12" s="11"/>
      <c r="F12" s="11"/>
      <c r="G12" s="17"/>
      <c r="H12" s="17"/>
    </row>
    <row r="13" customFormat="false" ht="21" hidden="false" customHeight="true" outlineLevel="0" collapsed="false">
      <c r="A13" s="12"/>
      <c r="B13" s="16" t="s">
        <v>22</v>
      </c>
      <c r="C13" s="11"/>
      <c r="D13" s="14" t="n">
        <v>46037</v>
      </c>
      <c r="E13" s="11"/>
      <c r="F13" s="11"/>
      <c r="G13" s="17"/>
      <c r="H13" s="17"/>
    </row>
    <row r="14" customFormat="false" ht="21" hidden="false" customHeight="true" outlineLevel="0" collapsed="false">
      <c r="A14" s="18" t="s">
        <v>23</v>
      </c>
      <c r="B14" s="13" t="s">
        <v>24</v>
      </c>
      <c r="C14" s="14" t="n">
        <f aca="false">+C5</f>
        <v>46034</v>
      </c>
      <c r="D14" s="14" t="n">
        <f aca="false">+D5</f>
        <v>46038</v>
      </c>
      <c r="E14" s="11"/>
      <c r="F14" s="11"/>
      <c r="G14" s="19"/>
      <c r="H14" s="20"/>
    </row>
    <row r="15" customFormat="false" ht="21" hidden="false" customHeight="true" outlineLevel="0" collapsed="false">
      <c r="A15" s="18"/>
      <c r="B15" s="13" t="s">
        <v>25</v>
      </c>
      <c r="C15" s="14" t="n">
        <f aca="false">+D6+1</f>
        <v>46116</v>
      </c>
      <c r="D15" s="14" t="n">
        <f aca="false">+C15+E15</f>
        <v>46146</v>
      </c>
      <c r="E15" s="11" t="n">
        <v>30</v>
      </c>
      <c r="F15" s="11"/>
      <c r="G15" s="15"/>
      <c r="H15" s="15" t="s">
        <v>26</v>
      </c>
    </row>
    <row r="16" customFormat="false" ht="21" hidden="false" customHeight="true" outlineLevel="0" collapsed="false">
      <c r="A16" s="18"/>
      <c r="B16" s="21" t="s">
        <v>27</v>
      </c>
      <c r="C16" s="11"/>
      <c r="D16" s="11"/>
      <c r="E16" s="11"/>
      <c r="F16" s="11"/>
      <c r="G16" s="17" t="s">
        <v>28</v>
      </c>
      <c r="H16" s="22"/>
    </row>
    <row r="17" customFormat="false" ht="21" hidden="false" customHeight="true" outlineLevel="0" collapsed="false">
      <c r="A17" s="18"/>
      <c r="B17" s="21" t="s">
        <v>29</v>
      </c>
      <c r="C17" s="11"/>
      <c r="D17" s="11"/>
      <c r="E17" s="11"/>
      <c r="F17" s="11"/>
      <c r="G17" s="17"/>
      <c r="H17" s="22"/>
    </row>
    <row r="18" customFormat="false" ht="21" hidden="false" customHeight="true" outlineLevel="0" collapsed="false">
      <c r="A18" s="18"/>
      <c r="B18" s="21" t="s">
        <v>27</v>
      </c>
      <c r="C18" s="11"/>
      <c r="D18" s="11"/>
      <c r="E18" s="11"/>
      <c r="F18" s="11"/>
      <c r="G18" s="17"/>
      <c r="H18" s="22"/>
    </row>
    <row r="19" customFormat="false" ht="21" hidden="false" customHeight="true" outlineLevel="0" collapsed="false">
      <c r="A19" s="18"/>
      <c r="B19" s="21" t="s">
        <v>30</v>
      </c>
      <c r="C19" s="11"/>
      <c r="D19" s="11"/>
      <c r="E19" s="11"/>
      <c r="F19" s="11"/>
      <c r="G19" s="17"/>
      <c r="H19" s="22"/>
    </row>
    <row r="20" customFormat="false" ht="15" hidden="false" customHeight="false" outlineLevel="0" collapsed="false">
      <c r="A20" s="18"/>
      <c r="B20" s="21" t="s">
        <v>31</v>
      </c>
      <c r="C20" s="11"/>
      <c r="D20" s="11"/>
      <c r="E20" s="11"/>
      <c r="F20" s="11"/>
      <c r="G20" s="17"/>
      <c r="H20" s="22"/>
    </row>
    <row r="21" customFormat="false" ht="21" hidden="false" customHeight="true" outlineLevel="0" collapsed="false">
      <c r="A21" s="9" t="n">
        <v>3</v>
      </c>
      <c r="B21" s="10" t="s">
        <v>32</v>
      </c>
      <c r="C21" s="23" t="n">
        <v>46037</v>
      </c>
      <c r="D21" s="23" t="n">
        <f aca="false">+C21+E21</f>
        <v>46062</v>
      </c>
      <c r="E21" s="10" t="n">
        <v>25</v>
      </c>
      <c r="F21" s="11"/>
      <c r="G21" s="11"/>
      <c r="H21" s="11"/>
    </row>
    <row r="22" customFormat="false" ht="21" hidden="false" customHeight="true" outlineLevel="0" collapsed="false">
      <c r="A22" s="9"/>
      <c r="B22" s="11" t="s">
        <v>33</v>
      </c>
      <c r="C22" s="14" t="n">
        <f aca="false">+C21</f>
        <v>46037</v>
      </c>
      <c r="D22" s="14" t="n">
        <f aca="false">+C22+E22</f>
        <v>46037</v>
      </c>
      <c r="E22" s="11"/>
      <c r="F22" s="11"/>
      <c r="G22" s="11"/>
      <c r="H22" s="11"/>
    </row>
    <row r="23" customFormat="false" ht="21" hidden="false" customHeight="true" outlineLevel="0" collapsed="false">
      <c r="A23" s="9"/>
      <c r="B23" s="11" t="s">
        <v>34</v>
      </c>
      <c r="C23" s="14" t="n">
        <v>46034</v>
      </c>
      <c r="D23" s="14" t="n">
        <f aca="false">+C23+E23</f>
        <v>46034</v>
      </c>
      <c r="E23" s="11"/>
      <c r="F23" s="11"/>
      <c r="G23" s="11"/>
      <c r="H23" s="11"/>
    </row>
    <row r="24" customFormat="false" ht="21" hidden="false" customHeight="true" outlineLevel="0" collapsed="false">
      <c r="A24" s="9"/>
      <c r="B24" s="11" t="s">
        <v>35</v>
      </c>
      <c r="C24" s="14" t="n">
        <f aca="false">+C22+1</f>
        <v>46038</v>
      </c>
      <c r="D24" s="14" t="n">
        <f aca="false">+C24+E24</f>
        <v>46048</v>
      </c>
      <c r="E24" s="11" t="n">
        <v>10</v>
      </c>
      <c r="F24" s="11"/>
      <c r="G24" s="11"/>
      <c r="H24" s="11"/>
    </row>
    <row r="25" customFormat="false" ht="21" hidden="false" customHeight="true" outlineLevel="0" collapsed="false">
      <c r="A25" s="9"/>
      <c r="B25" s="11" t="s">
        <v>36</v>
      </c>
      <c r="C25" s="14" t="n">
        <f aca="false">+D24</f>
        <v>46048</v>
      </c>
      <c r="D25" s="14" t="n">
        <f aca="false">+C25+E25</f>
        <v>46058</v>
      </c>
      <c r="E25" s="11" t="n">
        <v>10</v>
      </c>
      <c r="F25" s="11"/>
      <c r="G25" s="11"/>
      <c r="H25" s="11"/>
    </row>
    <row r="26" customFormat="false" ht="21" hidden="false" customHeight="true" outlineLevel="0" collapsed="false">
      <c r="A26" s="9" t="n">
        <v>4</v>
      </c>
      <c r="B26" s="10" t="s">
        <v>37</v>
      </c>
      <c r="C26" s="23" t="n">
        <f aca="false">+C38</f>
        <v>46062</v>
      </c>
      <c r="D26" s="23" t="n">
        <f aca="false">+C26+E26</f>
        <v>46152</v>
      </c>
      <c r="E26" s="10" t="n">
        <v>90</v>
      </c>
      <c r="F26" s="2" t="n">
        <v>8107000000</v>
      </c>
      <c r="G26" s="11"/>
      <c r="H26" s="11"/>
    </row>
    <row r="27" customFormat="false" ht="21" hidden="false" customHeight="true" outlineLevel="0" collapsed="false">
      <c r="A27" s="9"/>
      <c r="B27" s="11" t="s">
        <v>38</v>
      </c>
      <c r="C27" s="11"/>
      <c r="D27" s="11"/>
      <c r="E27" s="11"/>
      <c r="F27" s="11"/>
      <c r="G27" s="11"/>
      <c r="H27" s="11"/>
    </row>
    <row r="28" customFormat="false" ht="21" hidden="false" customHeight="true" outlineLevel="0" collapsed="false">
      <c r="A28" s="9"/>
      <c r="B28" s="11" t="s">
        <v>39</v>
      </c>
      <c r="C28" s="11"/>
      <c r="D28" s="11"/>
      <c r="E28" s="11"/>
      <c r="F28" s="11"/>
      <c r="G28" s="11"/>
      <c r="H28" s="11"/>
    </row>
    <row r="29" customFormat="false" ht="21" hidden="false" customHeight="true" outlineLevel="0" collapsed="false">
      <c r="A29" s="9"/>
      <c r="B29" s="11" t="s">
        <v>40</v>
      </c>
      <c r="C29" s="11"/>
      <c r="D29" s="11"/>
      <c r="E29" s="11"/>
      <c r="F29" s="11"/>
      <c r="G29" s="11"/>
      <c r="H29" s="11"/>
    </row>
    <row r="30" customFormat="false" ht="21" hidden="false" customHeight="true" outlineLevel="0" collapsed="false">
      <c r="A30" s="9" t="n">
        <v>5</v>
      </c>
      <c r="B30" s="10" t="s">
        <v>41</v>
      </c>
      <c r="C30" s="23" t="n">
        <f aca="false">+D26</f>
        <v>46152</v>
      </c>
      <c r="D30" s="23" t="n">
        <f aca="false">+C30+E30</f>
        <v>46182</v>
      </c>
      <c r="E30" s="10" t="n">
        <v>30</v>
      </c>
      <c r="F30" s="11"/>
      <c r="G30" s="11"/>
      <c r="H30" s="11"/>
    </row>
    <row r="31" customFormat="false" ht="25.35" hidden="false" customHeight="false" outlineLevel="0" collapsed="false">
      <c r="A31" s="9"/>
      <c r="B31" s="24" t="s">
        <v>42</v>
      </c>
      <c r="C31" s="14"/>
      <c r="D31" s="14"/>
      <c r="E31" s="11"/>
      <c r="F31" s="11"/>
      <c r="G31" s="11"/>
      <c r="H31" s="11"/>
    </row>
    <row r="32" customFormat="false" ht="25.35" hidden="false" customHeight="false" outlineLevel="0" collapsed="false">
      <c r="A32" s="9"/>
      <c r="B32" s="24" t="s">
        <v>43</v>
      </c>
      <c r="C32" s="14"/>
      <c r="D32" s="14"/>
      <c r="E32" s="11"/>
      <c r="F32" s="11"/>
      <c r="G32" s="11"/>
      <c r="H32" s="11"/>
    </row>
    <row r="33" customFormat="false" ht="21" hidden="false" customHeight="true" outlineLevel="0" collapsed="false">
      <c r="A33" s="9"/>
      <c r="B33" s="24" t="s">
        <v>44</v>
      </c>
      <c r="C33" s="14"/>
      <c r="D33" s="14"/>
      <c r="E33" s="11"/>
      <c r="F33" s="11"/>
      <c r="G33" s="11"/>
      <c r="H33" s="11"/>
    </row>
    <row r="34" customFormat="false" ht="21" hidden="false" customHeight="true" outlineLevel="0" collapsed="false">
      <c r="A34" s="9"/>
      <c r="B34" s="24" t="s">
        <v>45</v>
      </c>
      <c r="C34" s="14"/>
      <c r="D34" s="14"/>
      <c r="E34" s="11"/>
      <c r="F34" s="11"/>
      <c r="G34" s="11"/>
      <c r="H34" s="11"/>
    </row>
    <row r="35" customFormat="false" ht="21" hidden="false" customHeight="true" outlineLevel="0" collapsed="false">
      <c r="A35" s="9" t="n">
        <v>6</v>
      </c>
      <c r="B35" s="10" t="s">
        <v>46</v>
      </c>
      <c r="C35" s="14"/>
      <c r="D35" s="14"/>
      <c r="E35" s="11"/>
      <c r="F35" s="11"/>
      <c r="G35" s="11"/>
      <c r="H35" s="11"/>
    </row>
    <row r="36" customFormat="false" ht="25.35" hidden="false" customHeight="false" outlineLevel="0" collapsed="false">
      <c r="A36" s="9"/>
      <c r="B36" s="24" t="s">
        <v>47</v>
      </c>
      <c r="C36" s="14"/>
      <c r="D36" s="14"/>
      <c r="E36" s="11"/>
      <c r="F36" s="11"/>
      <c r="G36" s="11"/>
      <c r="H36" s="11"/>
    </row>
    <row r="37" customFormat="false" ht="21" hidden="false" customHeight="true" outlineLevel="0" collapsed="false">
      <c r="A37" s="9"/>
      <c r="B37" s="24" t="s">
        <v>48</v>
      </c>
      <c r="C37" s="14"/>
      <c r="D37" s="14"/>
      <c r="E37" s="11"/>
      <c r="F37" s="11"/>
      <c r="G37" s="11"/>
      <c r="H37" s="11"/>
    </row>
    <row r="38" customFormat="false" ht="21" hidden="false" customHeight="true" outlineLevel="0" collapsed="false">
      <c r="A38" s="9" t="n">
        <v>7</v>
      </c>
      <c r="B38" s="10" t="s">
        <v>49</v>
      </c>
      <c r="C38" s="14" t="n">
        <f aca="false">+D21</f>
        <v>46062</v>
      </c>
      <c r="D38" s="14" t="n">
        <f aca="false">+C38+E38</f>
        <v>46322</v>
      </c>
      <c r="E38" s="11" t="n">
        <v>260</v>
      </c>
      <c r="F38" s="25" t="n">
        <f aca="false">SUM(F39:F60)</f>
        <v>19090051131.6917</v>
      </c>
      <c r="G38" s="11"/>
      <c r="H38" s="11"/>
      <c r="I38" s="26"/>
    </row>
    <row r="39" customFormat="false" ht="21" hidden="false" customHeight="true" outlineLevel="0" collapsed="false">
      <c r="A39" s="9"/>
      <c r="B39" s="11" t="s">
        <v>50</v>
      </c>
      <c r="C39" s="14" t="n">
        <v>46075</v>
      </c>
      <c r="D39" s="14" t="n">
        <f aca="false">+C39+E39</f>
        <v>46105</v>
      </c>
      <c r="E39" s="11" t="n">
        <v>30</v>
      </c>
      <c r="F39" s="27"/>
      <c r="G39" s="11"/>
      <c r="H39" s="11"/>
    </row>
    <row r="40" customFormat="false" ht="21" hidden="false" customHeight="true" outlineLevel="0" collapsed="false">
      <c r="A40" s="9"/>
      <c r="B40" s="28" t="s">
        <v>51</v>
      </c>
      <c r="C40" s="14" t="n">
        <v>46075</v>
      </c>
      <c r="D40" s="14" t="n">
        <f aca="false">+C40+E40</f>
        <v>46090</v>
      </c>
      <c r="E40" s="11" t="n">
        <v>15</v>
      </c>
      <c r="F40" s="27" t="n">
        <v>658640563.799498</v>
      </c>
      <c r="G40" s="11"/>
      <c r="H40" s="11"/>
      <c r="I40" s="2" t="n">
        <v>65</v>
      </c>
      <c r="J40" s="1" t="n">
        <f aca="false">+I40/15</f>
        <v>4.33333333333333</v>
      </c>
      <c r="K40" s="1" t="n">
        <v>7</v>
      </c>
    </row>
    <row r="41" customFormat="false" ht="21" hidden="false" customHeight="true" outlineLevel="0" collapsed="false">
      <c r="A41" s="9"/>
      <c r="B41" s="28" t="s">
        <v>52</v>
      </c>
      <c r="C41" s="14"/>
      <c r="D41" s="14" t="n">
        <f aca="false">+C41+E41</f>
        <v>0</v>
      </c>
      <c r="E41" s="11"/>
      <c r="F41" s="29"/>
      <c r="G41" s="11"/>
      <c r="H41" s="11"/>
    </row>
    <row r="42" customFormat="false" ht="21" hidden="false" customHeight="true" outlineLevel="0" collapsed="false">
      <c r="A42" s="9"/>
      <c r="B42" s="28" t="s">
        <v>53</v>
      </c>
      <c r="C42" s="14"/>
      <c r="D42" s="14" t="n">
        <f aca="false">+C42+E42</f>
        <v>0</v>
      </c>
      <c r="E42" s="11"/>
      <c r="F42" s="29"/>
      <c r="G42" s="11"/>
      <c r="H42" s="11"/>
    </row>
    <row r="43" customFormat="false" ht="21" hidden="false" customHeight="true" outlineLevel="0" collapsed="false">
      <c r="A43" s="9"/>
      <c r="B43" s="11" t="s">
        <v>54</v>
      </c>
      <c r="C43" s="14" t="n">
        <f aca="false">+D39-7</f>
        <v>46098</v>
      </c>
      <c r="D43" s="14" t="n">
        <f aca="false">+C43+E43</f>
        <v>46128</v>
      </c>
      <c r="E43" s="11" t="n">
        <v>30</v>
      </c>
      <c r="F43" s="27" t="n">
        <v>1575438857.3377</v>
      </c>
      <c r="G43" s="11"/>
      <c r="H43" s="11"/>
    </row>
    <row r="44" customFormat="false" ht="21" hidden="false" customHeight="true" outlineLevel="0" collapsed="false">
      <c r="A44" s="9"/>
      <c r="B44" s="11" t="s">
        <v>55</v>
      </c>
      <c r="C44" s="14"/>
      <c r="D44" s="14"/>
      <c r="E44" s="11"/>
      <c r="F44" s="27" t="n">
        <v>3725818570.87385</v>
      </c>
      <c r="G44" s="11"/>
      <c r="H44" s="11"/>
      <c r="I44" s="2" t="n">
        <f aca="false">25.5*15*4+6.3*8.7</f>
        <v>1584.81</v>
      </c>
    </row>
    <row r="45" customFormat="false" ht="21" hidden="false" customHeight="true" outlineLevel="0" collapsed="false">
      <c r="A45" s="9"/>
      <c r="B45" s="28" t="s">
        <v>56</v>
      </c>
      <c r="C45" s="14" t="n">
        <f aca="false">+D43</f>
        <v>46128</v>
      </c>
      <c r="D45" s="14" t="n">
        <f aca="false">+C45+E45</f>
        <v>46143</v>
      </c>
      <c r="E45" s="11" t="n">
        <v>15</v>
      </c>
      <c r="F45" s="27" t="n">
        <f aca="false">25.5*15*I45</f>
        <v>899240668.19319</v>
      </c>
      <c r="G45" s="11"/>
      <c r="H45" s="11"/>
      <c r="I45" s="30" t="n">
        <f aca="false">+F44/I44</f>
        <v>2350955.99527631</v>
      </c>
    </row>
    <row r="46" customFormat="false" ht="21" hidden="false" customHeight="true" outlineLevel="0" collapsed="false">
      <c r="A46" s="9"/>
      <c r="B46" s="28" t="s">
        <v>57</v>
      </c>
      <c r="C46" s="14" t="n">
        <f aca="false">+D45</f>
        <v>46143</v>
      </c>
      <c r="D46" s="14" t="n">
        <f aca="false">+C46+E46</f>
        <v>46158</v>
      </c>
      <c r="E46" s="11" t="n">
        <v>15</v>
      </c>
      <c r="F46" s="27" t="n">
        <f aca="false">+F45</f>
        <v>899240668.19319</v>
      </c>
      <c r="G46" s="11"/>
      <c r="H46" s="11"/>
    </row>
    <row r="47" customFormat="false" ht="21" hidden="false" customHeight="true" outlineLevel="0" collapsed="false">
      <c r="A47" s="9"/>
      <c r="B47" s="28" t="s">
        <v>58</v>
      </c>
      <c r="C47" s="14" t="n">
        <f aca="false">+D46</f>
        <v>46158</v>
      </c>
      <c r="D47" s="14" t="n">
        <f aca="false">+C47+E47</f>
        <v>46173</v>
      </c>
      <c r="E47" s="11" t="n">
        <v>15</v>
      </c>
      <c r="F47" s="27" t="n">
        <f aca="false">+F46</f>
        <v>899240668.19319</v>
      </c>
      <c r="G47" s="11"/>
      <c r="H47" s="11"/>
    </row>
    <row r="48" customFormat="false" ht="21" hidden="false" customHeight="true" outlineLevel="0" collapsed="false">
      <c r="A48" s="9"/>
      <c r="B48" s="28" t="s">
        <v>59</v>
      </c>
      <c r="C48" s="14" t="n">
        <f aca="false">+D47</f>
        <v>46173</v>
      </c>
      <c r="D48" s="14" t="n">
        <f aca="false">+C48+E48</f>
        <v>46180</v>
      </c>
      <c r="E48" s="11" t="n">
        <v>7</v>
      </c>
      <c r="F48" s="27" t="n">
        <f aca="false">6.3*8.7*I45</f>
        <v>128855898.101095</v>
      </c>
      <c r="G48" s="11"/>
      <c r="H48" s="11"/>
    </row>
    <row r="49" customFormat="false" ht="21" hidden="false" customHeight="true" outlineLevel="0" collapsed="false">
      <c r="A49" s="9"/>
      <c r="B49" s="11" t="s">
        <v>60</v>
      </c>
      <c r="C49" s="14" t="n">
        <f aca="false">+D48</f>
        <v>46180</v>
      </c>
      <c r="D49" s="14" t="n">
        <f aca="false">+C49+E49</f>
        <v>46180</v>
      </c>
      <c r="E49" s="11"/>
      <c r="F49" s="27" t="n">
        <v>6838985177</v>
      </c>
      <c r="G49" s="11"/>
      <c r="H49" s="11"/>
      <c r="I49" s="30" t="n">
        <f aca="false">25.5*15*4+6.3*8.7</f>
        <v>1584.81</v>
      </c>
    </row>
    <row r="50" customFormat="false" ht="21" hidden="false" customHeight="true" outlineLevel="0" collapsed="false">
      <c r="A50" s="9"/>
      <c r="B50" s="28" t="s">
        <v>61</v>
      </c>
      <c r="C50" s="14" t="n">
        <f aca="false">+D46+2</f>
        <v>46160</v>
      </c>
      <c r="D50" s="14" t="n">
        <f aca="false">+C50+E50</f>
        <v>46170</v>
      </c>
      <c r="E50" s="11" t="n">
        <v>10</v>
      </c>
      <c r="F50" s="27"/>
      <c r="G50" s="11"/>
      <c r="H50" s="11"/>
      <c r="I50" s="2" t="n">
        <f aca="false">+F49/I49</f>
        <v>4315334.44198358</v>
      </c>
    </row>
    <row r="51" customFormat="false" ht="21" hidden="false" customHeight="true" outlineLevel="0" collapsed="false">
      <c r="A51" s="9"/>
      <c r="B51" s="28" t="s">
        <v>62</v>
      </c>
      <c r="C51" s="14" t="n">
        <f aca="false">+D47+2</f>
        <v>46175</v>
      </c>
      <c r="D51" s="14" t="n">
        <f aca="false">+C51+E51</f>
        <v>46185</v>
      </c>
      <c r="E51" s="11" t="n">
        <v>10</v>
      </c>
      <c r="F51" s="27"/>
      <c r="G51" s="11"/>
      <c r="H51" s="11"/>
    </row>
    <row r="52" customFormat="false" ht="21" hidden="false" customHeight="true" outlineLevel="0" collapsed="false">
      <c r="A52" s="9"/>
      <c r="B52" s="28" t="s">
        <v>63</v>
      </c>
      <c r="C52" s="14" t="n">
        <f aca="false">+D47+20</f>
        <v>46193</v>
      </c>
      <c r="D52" s="14" t="n">
        <f aca="false">+C52+E52</f>
        <v>46203</v>
      </c>
      <c r="E52" s="11" t="n">
        <v>10</v>
      </c>
      <c r="F52" s="27"/>
      <c r="G52" s="11"/>
      <c r="H52" s="11"/>
      <c r="I52" s="2" t="n">
        <f aca="false">25.5*15</f>
        <v>382.5</v>
      </c>
    </row>
    <row r="53" customFormat="false" ht="21" hidden="false" customHeight="true" outlineLevel="0" collapsed="false">
      <c r="A53" s="9"/>
      <c r="B53" s="28" t="s">
        <v>64</v>
      </c>
      <c r="C53" s="14" t="n">
        <f aca="false">+D49+2</f>
        <v>46182</v>
      </c>
      <c r="D53" s="14" t="n">
        <f aca="false">+C53+E53</f>
        <v>46192</v>
      </c>
      <c r="E53" s="11" t="n">
        <v>10</v>
      </c>
      <c r="F53" s="27"/>
      <c r="G53" s="11"/>
      <c r="H53" s="11"/>
    </row>
    <row r="54" customFormat="false" ht="21" hidden="false" customHeight="true" outlineLevel="0" collapsed="false">
      <c r="A54" s="9"/>
      <c r="B54" s="28" t="s">
        <v>65</v>
      </c>
      <c r="C54" s="14"/>
      <c r="D54" s="14"/>
      <c r="E54" s="11"/>
      <c r="F54" s="27"/>
      <c r="G54" s="11"/>
      <c r="H54" s="11"/>
    </row>
    <row r="55" customFormat="false" ht="21" hidden="false" customHeight="true" outlineLevel="0" collapsed="false">
      <c r="A55" s="9"/>
      <c r="B55" s="11" t="s">
        <v>66</v>
      </c>
      <c r="C55" s="14"/>
      <c r="D55" s="14" t="n">
        <f aca="false">+C55+E55</f>
        <v>0</v>
      </c>
      <c r="E55" s="11"/>
      <c r="F55" s="27" t="n">
        <f aca="false">577931345-F56</f>
        <v>158710511.663221</v>
      </c>
      <c r="G55" s="11"/>
      <c r="H55" s="11"/>
    </row>
    <row r="56" customFormat="false" ht="21" hidden="false" customHeight="true" outlineLevel="0" collapsed="false">
      <c r="A56" s="9"/>
      <c r="B56" s="11" t="s">
        <v>67</v>
      </c>
      <c r="C56" s="14"/>
      <c r="D56" s="14" t="n">
        <f aca="false">+C56+E56</f>
        <v>0</v>
      </c>
      <c r="E56" s="11"/>
      <c r="F56" s="27" t="n">
        <v>419220833.336779</v>
      </c>
      <c r="G56" s="11"/>
      <c r="H56" s="11"/>
    </row>
    <row r="57" customFormat="false" ht="21" hidden="false" customHeight="true" outlineLevel="0" collapsed="false">
      <c r="A57" s="9"/>
      <c r="B57" s="11" t="s">
        <v>68</v>
      </c>
      <c r="C57" s="14"/>
      <c r="D57" s="14" t="n">
        <f aca="false">+C57+E57</f>
        <v>0</v>
      </c>
      <c r="E57" s="11"/>
      <c r="F57" s="27" t="n">
        <v>1607484563</v>
      </c>
      <c r="G57" s="11"/>
      <c r="H57" s="11"/>
    </row>
    <row r="58" customFormat="false" ht="21" hidden="false" customHeight="true" outlineLevel="0" collapsed="false">
      <c r="A58" s="9"/>
      <c r="B58" s="11" t="s">
        <v>69</v>
      </c>
      <c r="C58" s="14"/>
      <c r="D58" s="14" t="n">
        <f aca="false">+C58+E58</f>
        <v>0</v>
      </c>
      <c r="E58" s="11"/>
      <c r="F58" s="27" t="n">
        <v>82514307</v>
      </c>
      <c r="G58" s="11"/>
      <c r="H58" s="11"/>
    </row>
    <row r="59" customFormat="false" ht="21" hidden="false" customHeight="true" outlineLevel="0" collapsed="false">
      <c r="A59" s="9"/>
      <c r="B59" s="11" t="s">
        <v>70</v>
      </c>
      <c r="C59" s="14"/>
      <c r="D59" s="14"/>
      <c r="E59" s="11"/>
      <c r="F59" s="27" t="n">
        <v>759987430</v>
      </c>
      <c r="G59" s="11"/>
      <c r="H59" s="11"/>
    </row>
    <row r="60" customFormat="false" ht="21" hidden="false" customHeight="true" outlineLevel="0" collapsed="false">
      <c r="A60" s="9"/>
      <c r="B60" s="11" t="s">
        <v>71</v>
      </c>
      <c r="C60" s="14"/>
      <c r="D60" s="14"/>
      <c r="E60" s="11"/>
      <c r="F60" s="27" t="n">
        <v>436672415</v>
      </c>
      <c r="G60" s="11"/>
      <c r="H60" s="11"/>
    </row>
    <row r="61" customFormat="false" ht="21" hidden="false" customHeight="true" outlineLevel="0" collapsed="false">
      <c r="A61" s="9" t="n">
        <v>8</v>
      </c>
      <c r="B61" s="10" t="s">
        <v>72</v>
      </c>
      <c r="C61" s="14" t="n">
        <v>46127</v>
      </c>
      <c r="D61" s="14" t="n">
        <f aca="false">+C61+E61</f>
        <v>46367</v>
      </c>
      <c r="E61" s="11" t="n">
        <v>240</v>
      </c>
      <c r="F61" s="11"/>
      <c r="G61" s="11"/>
      <c r="H61" s="11"/>
    </row>
    <row r="62" customFormat="false" ht="21" hidden="false" customHeight="true" outlineLevel="0" collapsed="false">
      <c r="A62" s="9" t="n">
        <v>9</v>
      </c>
      <c r="B62" s="10" t="s">
        <v>73</v>
      </c>
      <c r="C62" s="14" t="n">
        <v>46097</v>
      </c>
      <c r="D62" s="14" t="n">
        <f aca="false">+C62+E62</f>
        <v>46147</v>
      </c>
      <c r="E62" s="11" t="n">
        <v>50</v>
      </c>
      <c r="F62" s="11"/>
      <c r="G62" s="11"/>
      <c r="H62" s="11"/>
    </row>
    <row r="63" customFormat="false" ht="21" hidden="false" customHeight="true" outlineLevel="0" collapsed="false">
      <c r="A63" s="9"/>
      <c r="B63" s="11" t="s">
        <v>39</v>
      </c>
      <c r="C63" s="14"/>
      <c r="D63" s="14"/>
      <c r="E63" s="11"/>
      <c r="F63" s="11"/>
      <c r="G63" s="11"/>
      <c r="H63" s="11"/>
    </row>
    <row r="64" customFormat="false" ht="21" hidden="false" customHeight="true" outlineLevel="0" collapsed="false">
      <c r="A64" s="9"/>
      <c r="B64" s="11" t="s">
        <v>40</v>
      </c>
      <c r="C64" s="14"/>
      <c r="D64" s="14"/>
      <c r="E64" s="11"/>
      <c r="F64" s="11"/>
      <c r="G64" s="11"/>
      <c r="H64" s="11"/>
    </row>
    <row r="65" customFormat="false" ht="21" hidden="false" customHeight="true" outlineLevel="0" collapsed="false">
      <c r="A65" s="31"/>
      <c r="B65" s="32" t="s">
        <v>74</v>
      </c>
      <c r="C65" s="31"/>
      <c r="D65" s="31"/>
      <c r="E65" s="31"/>
      <c r="F65" s="31"/>
      <c r="G65" s="8" t="s">
        <v>75</v>
      </c>
      <c r="H65" s="31"/>
    </row>
    <row r="66" customFormat="false" ht="21" hidden="false" customHeight="true" outlineLevel="0" collapsed="false">
      <c r="A66" s="9" t="n">
        <v>3</v>
      </c>
      <c r="B66" s="33" t="s">
        <v>32</v>
      </c>
      <c r="C66" s="14" t="n">
        <f aca="false">+D6</f>
        <v>46115</v>
      </c>
      <c r="D66" s="14" t="n">
        <f aca="false">+C66+E66</f>
        <v>46130</v>
      </c>
      <c r="E66" s="11" t="n">
        <v>15</v>
      </c>
      <c r="F66" s="27" t="n">
        <f aca="false">705*530000</f>
        <v>373650000</v>
      </c>
      <c r="G66" s="11"/>
      <c r="H66" s="11"/>
    </row>
    <row r="67" customFormat="false" ht="21" hidden="false" customHeight="true" outlineLevel="0" collapsed="false">
      <c r="A67" s="9" t="n">
        <v>4</v>
      </c>
      <c r="B67" s="33" t="s">
        <v>37</v>
      </c>
      <c r="C67" s="11"/>
      <c r="D67" s="11"/>
      <c r="E67" s="11"/>
      <c r="F67" s="27" t="n">
        <f aca="false">60150066000</f>
        <v>60150066000</v>
      </c>
      <c r="G67" s="11"/>
      <c r="H67" s="11"/>
    </row>
    <row r="68" customFormat="false" ht="21" hidden="false" customHeight="true" outlineLevel="0" collapsed="false">
      <c r="A68" s="9"/>
      <c r="B68" s="11" t="s">
        <v>38</v>
      </c>
      <c r="C68" s="14" t="n">
        <f aca="false">+D6+5</f>
        <v>46120</v>
      </c>
      <c r="D68" s="14" t="n">
        <f aca="false">+C68+E68</f>
        <v>46135</v>
      </c>
      <c r="E68" s="11" t="n">
        <v>15</v>
      </c>
      <c r="F68" s="27"/>
      <c r="G68" s="11"/>
      <c r="H68" s="11"/>
    </row>
    <row r="69" customFormat="false" ht="21" hidden="false" customHeight="true" outlineLevel="0" collapsed="false">
      <c r="A69" s="9"/>
      <c r="B69" s="11" t="s">
        <v>39</v>
      </c>
      <c r="C69" s="14" t="n">
        <f aca="false">+D68</f>
        <v>46135</v>
      </c>
      <c r="D69" s="14" t="n">
        <f aca="false">+C69+E69</f>
        <v>46150</v>
      </c>
      <c r="E69" s="11" t="n">
        <v>15</v>
      </c>
      <c r="F69" s="27"/>
      <c r="G69" s="11"/>
      <c r="H69" s="11"/>
    </row>
    <row r="70" customFormat="false" ht="21" hidden="false" customHeight="true" outlineLevel="0" collapsed="false">
      <c r="A70" s="9"/>
      <c r="B70" s="11" t="s">
        <v>40</v>
      </c>
      <c r="C70" s="14" t="n">
        <f aca="false">+D69+5</f>
        <v>46155</v>
      </c>
      <c r="D70" s="14" t="n">
        <f aca="false">+C70+E70</f>
        <v>46245</v>
      </c>
      <c r="E70" s="11" t="n">
        <v>90</v>
      </c>
      <c r="F70" s="27"/>
      <c r="G70" s="11"/>
      <c r="H70" s="11"/>
    </row>
    <row r="71" customFormat="false" ht="21" hidden="false" customHeight="true" outlineLevel="0" collapsed="false">
      <c r="A71" s="9"/>
      <c r="B71" s="11" t="s">
        <v>76</v>
      </c>
      <c r="C71" s="14"/>
      <c r="D71" s="14"/>
      <c r="E71" s="11"/>
      <c r="F71" s="27"/>
      <c r="G71" s="11"/>
      <c r="H71" s="11"/>
    </row>
    <row r="72" customFormat="false" ht="21" hidden="false" customHeight="true" outlineLevel="0" collapsed="false">
      <c r="A72" s="9" t="n">
        <v>5</v>
      </c>
      <c r="B72" s="33" t="s">
        <v>73</v>
      </c>
      <c r="C72" s="11"/>
      <c r="D72" s="11"/>
      <c r="E72" s="11"/>
      <c r="F72" s="27"/>
      <c r="G72" s="11"/>
      <c r="H72" s="11"/>
    </row>
    <row r="73" customFormat="false" ht="21" hidden="false" customHeight="true" outlineLevel="0" collapsed="false">
      <c r="A73" s="34"/>
      <c r="B73" s="35" t="s">
        <v>77</v>
      </c>
      <c r="C73" s="11"/>
      <c r="D73" s="11"/>
      <c r="E73" s="11"/>
      <c r="F73" s="27" t="n">
        <v>60150066218.7711</v>
      </c>
      <c r="G73" s="11"/>
      <c r="H73" s="11"/>
    </row>
    <row r="74" customFormat="false" ht="21" hidden="false" customHeight="true" outlineLevel="0" collapsed="false">
      <c r="A74" s="34"/>
      <c r="B74" s="35" t="s">
        <v>78</v>
      </c>
      <c r="C74" s="11"/>
      <c r="D74" s="11"/>
      <c r="E74" s="11"/>
      <c r="F74" s="27" t="n">
        <v>8742307455.33512</v>
      </c>
      <c r="G74" s="11"/>
      <c r="H74" s="11"/>
    </row>
    <row r="75" customFormat="false" ht="21" hidden="false" customHeight="true" outlineLevel="0" collapsed="false">
      <c r="A75" s="11"/>
      <c r="B75" s="35" t="s">
        <v>79</v>
      </c>
      <c r="C75" s="11"/>
      <c r="D75" s="11"/>
      <c r="E75" s="11"/>
      <c r="F75" s="27" t="n">
        <v>1476588602.83836</v>
      </c>
      <c r="G75" s="11"/>
      <c r="H75" s="11"/>
    </row>
    <row r="76" customFormat="false" ht="21" hidden="false" customHeight="true" outlineLevel="0" collapsed="false">
      <c r="B76" s="35" t="s">
        <v>80</v>
      </c>
      <c r="C76" s="11"/>
      <c r="D76" s="11"/>
      <c r="E76" s="11"/>
      <c r="F76" s="27" t="n">
        <v>1088830054.01209</v>
      </c>
      <c r="G76" s="11"/>
      <c r="H76" s="11"/>
    </row>
    <row r="77" customFormat="false" ht="21" hidden="false" customHeight="true" outlineLevel="0" collapsed="false">
      <c r="B77" s="35" t="s">
        <v>81</v>
      </c>
      <c r="C77" s="11"/>
      <c r="D77" s="11"/>
      <c r="E77" s="11"/>
      <c r="F77" s="27" t="n">
        <v>1741956134.21284</v>
      </c>
      <c r="G77" s="11"/>
      <c r="H77" s="11"/>
    </row>
    <row r="78" customFormat="false" ht="15" hidden="false" customHeight="false" outlineLevel="0" collapsed="false">
      <c r="B78" s="35" t="s">
        <v>82</v>
      </c>
      <c r="C78" s="11"/>
      <c r="D78" s="11"/>
      <c r="E78" s="11"/>
      <c r="F78" s="27" t="n">
        <v>7024819048.16971</v>
      </c>
      <c r="G78" s="11"/>
      <c r="H78" s="11"/>
    </row>
    <row r="79" customFormat="false" ht="15" hidden="false" customHeight="false" outlineLevel="0" collapsed="false">
      <c r="B79" s="35" t="s">
        <v>83</v>
      </c>
      <c r="C79" s="11"/>
      <c r="D79" s="11"/>
      <c r="E79" s="11"/>
      <c r="F79" s="27" t="n">
        <v>455081237.496445</v>
      </c>
      <c r="G79" s="11"/>
      <c r="H79" s="11"/>
    </row>
    <row r="80" customFormat="false" ht="15" hidden="false" customHeight="false" outlineLevel="0" collapsed="false">
      <c r="B80" s="1" t="s">
        <v>84</v>
      </c>
      <c r="C80" s="11"/>
      <c r="D80" s="11"/>
      <c r="E80" s="11"/>
      <c r="F80" s="27" t="n">
        <v>4859100384.42909</v>
      </c>
      <c r="G80" s="11"/>
      <c r="H80" s="11"/>
    </row>
    <row r="82" customFormat="false" ht="15" hidden="false" customHeight="false" outlineLevel="0" collapsed="false">
      <c r="F82" s="36" t="n">
        <f aca="false">+F75+F76+F77</f>
        <v>4307374791.06329</v>
      </c>
    </row>
    <row r="83" customFormat="false" ht="15" hidden="false" customHeight="false" outlineLevel="0" collapsed="false">
      <c r="F83" s="36"/>
    </row>
  </sheetData>
  <mergeCells count="10">
    <mergeCell ref="A1:A2"/>
    <mergeCell ref="B1:B2"/>
    <mergeCell ref="C1:E1"/>
    <mergeCell ref="F1:F2"/>
    <mergeCell ref="A5:A13"/>
    <mergeCell ref="G7:G13"/>
    <mergeCell ref="H7:H13"/>
    <mergeCell ref="A14:A20"/>
    <mergeCell ref="G16:G20"/>
    <mergeCell ref="H16:H2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B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7" activeCellId="0" sqref="B27"/>
    </sheetView>
  </sheetViews>
  <sheetFormatPr defaultColWidth="8.6171875" defaultRowHeight="14.25" zeroHeight="false" outlineLevelRow="0" outlineLevelCol="0"/>
  <cols>
    <col collapsed="false" customWidth="true" hidden="false" outlineLevel="0" max="2" min="2" style="0" width="54.76"/>
  </cols>
  <sheetData>
    <row r="4" customFormat="false" ht="14.25" hidden="false" customHeight="false" outlineLevel="0" collapsed="false">
      <c r="A4" s="0" t="n">
        <v>1</v>
      </c>
      <c r="B4" s="0" t="s">
        <v>85</v>
      </c>
    </row>
    <row r="5" customFormat="false" ht="14.25" hidden="false" customHeight="false" outlineLevel="0" collapsed="false">
      <c r="A5" s="0" t="n">
        <v>2</v>
      </c>
      <c r="B5" s="0" t="s">
        <v>86</v>
      </c>
    </row>
    <row r="6" customFormat="false" ht="14.25" hidden="false" customHeight="false" outlineLevel="0" collapsed="false">
      <c r="B6" s="0" t="s">
        <v>87</v>
      </c>
    </row>
    <row r="7" customFormat="false" ht="14.25" hidden="false" customHeight="false" outlineLevel="0" collapsed="false">
      <c r="A7" s="0" t="n">
        <v>3</v>
      </c>
      <c r="B7" s="0" t="s">
        <v>88</v>
      </c>
    </row>
    <row r="8" customFormat="false" ht="14.25" hidden="false" customHeight="false" outlineLevel="0" collapsed="false">
      <c r="A8" s="0" t="n">
        <v>4</v>
      </c>
      <c r="B8" s="0" t="s">
        <v>89</v>
      </c>
    </row>
    <row r="9" customFormat="false" ht="14.25" hidden="false" customHeight="false" outlineLevel="0" collapsed="false">
      <c r="A9" s="0" t="n">
        <v>5</v>
      </c>
    </row>
    <row r="10" customFormat="false" ht="14.25" hidden="false" customHeight="false" outlineLevel="0" collapsed="false">
      <c r="A10" s="0" t="n">
        <v>6</v>
      </c>
    </row>
    <row r="11" customFormat="false" ht="14.25" hidden="false" customHeight="false" outlineLevel="0" collapsed="false">
      <c r="A11" s="0" t="n">
        <v>7</v>
      </c>
    </row>
    <row r="12" customFormat="false" ht="14.25" hidden="false" customHeight="false" outlineLevel="0" collapsed="false">
      <c r="A12" s="0" t="n">
        <v>8</v>
      </c>
    </row>
    <row r="13" customFormat="false" ht="14.25" hidden="false" customHeight="false" outlineLevel="0" collapsed="false">
      <c r="A13" s="0" t="n">
        <v>9</v>
      </c>
    </row>
    <row r="14" customFormat="false" ht="14.25" hidden="false" customHeight="false" outlineLevel="0" collapsed="false">
      <c r="A14" s="0" t="n">
        <v>10</v>
      </c>
    </row>
    <row r="15" customFormat="false" ht="14.25" hidden="false" customHeight="false" outlineLevel="0" collapsed="false">
      <c r="A15" s="0" t="n">
        <v>11</v>
      </c>
    </row>
    <row r="16" customFormat="false" ht="14.25" hidden="false" customHeight="false" outlineLevel="0" collapsed="false">
      <c r="A16" s="0" t="n">
        <v>12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108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1" ySplit="0" topLeftCell="B1" activePane="topRight" state="frozen"/>
      <selection pane="topLeft" activeCell="A1" activeCellId="0" sqref="A1"/>
      <selection pane="topRight" activeCell="I23" activeCellId="0" sqref="I23"/>
    </sheetView>
  </sheetViews>
  <sheetFormatPr defaultColWidth="13.50390625" defaultRowHeight="15" zeroHeight="false" outlineLevelRow="1" outlineLevelCol="0"/>
  <cols>
    <col collapsed="false" customWidth="true" hidden="false" outlineLevel="0" max="1" min="1" style="37" width="6.38"/>
    <col collapsed="false" customWidth="true" hidden="false" outlineLevel="0" max="2" min="2" style="0" width="47.25"/>
    <col collapsed="false" customWidth="true" hidden="false" outlineLevel="0" max="6" min="6" style="0" width="18"/>
    <col collapsed="false" customWidth="false" hidden="true" outlineLevel="0" max="7" min="7" style="0" width="13.5"/>
    <col collapsed="false" customWidth="true" hidden="true" outlineLevel="0" max="8" min="8" style="0" width="14.25"/>
    <col collapsed="false" customWidth="true" hidden="false" outlineLevel="0" max="9" min="9" style="0" width="15.88"/>
    <col collapsed="false" customWidth="true" hidden="false" outlineLevel="0" max="10" min="10" style="0" width="14.87"/>
    <col collapsed="false" customWidth="true" hidden="false" outlineLevel="0" max="11" min="11" style="0" width="14"/>
    <col collapsed="false" customWidth="true" hidden="false" outlineLevel="0" max="13" min="13" style="0" width="14.5"/>
    <col collapsed="false" customWidth="true" hidden="false" outlineLevel="0" max="16" min="14" style="0" width="15"/>
    <col collapsed="false" customWidth="true" hidden="false" outlineLevel="0" max="17" min="17" style="0" width="17.25"/>
    <col collapsed="false" customWidth="true" hidden="false" outlineLevel="0" max="18" min="18" style="0" width="14"/>
    <col collapsed="false" customWidth="true" hidden="false" outlineLevel="0" max="20" min="20" style="0" width="15"/>
    <col collapsed="false" customWidth="true" hidden="false" outlineLevel="0" max="28" min="27" style="0" width="14"/>
    <col collapsed="false" customWidth="true" hidden="false" outlineLevel="0" max="30" min="30" style="0" width="16"/>
  </cols>
  <sheetData>
    <row r="1" customFormat="false" ht="17.35" hidden="false" customHeight="true" outlineLevel="0" collapsed="false">
      <c r="A1" s="38" t="s">
        <v>90</v>
      </c>
      <c r="B1" s="38"/>
      <c r="C1" s="38"/>
      <c r="D1" s="38"/>
      <c r="E1" s="38"/>
    </row>
    <row r="2" customFormat="false" ht="15" hidden="false" customHeight="false" outlineLevel="0" collapsed="false">
      <c r="A2" s="39" t="s">
        <v>0</v>
      </c>
      <c r="B2" s="40" t="s">
        <v>91</v>
      </c>
      <c r="C2" s="40" t="s">
        <v>6</v>
      </c>
      <c r="D2" s="40" t="s">
        <v>4</v>
      </c>
      <c r="E2" s="40" t="s">
        <v>92</v>
      </c>
      <c r="F2" s="40" t="s">
        <v>93</v>
      </c>
      <c r="G2" s="40" t="s">
        <v>94</v>
      </c>
      <c r="I2" s="41" t="s">
        <v>95</v>
      </c>
      <c r="J2" s="41" t="s">
        <v>96</v>
      </c>
      <c r="K2" s="41" t="s">
        <v>97</v>
      </c>
      <c r="L2" s="41" t="s">
        <v>98</v>
      </c>
      <c r="M2" s="41" t="s">
        <v>99</v>
      </c>
      <c r="N2" s="41" t="s">
        <v>100</v>
      </c>
      <c r="O2" s="41" t="s">
        <v>101</v>
      </c>
      <c r="P2" s="41" t="s">
        <v>102</v>
      </c>
      <c r="Q2" s="41" t="s">
        <v>103</v>
      </c>
      <c r="R2" s="41" t="s">
        <v>104</v>
      </c>
      <c r="S2" s="41" t="s">
        <v>105</v>
      </c>
      <c r="T2" s="41" t="s">
        <v>106</v>
      </c>
      <c r="U2" s="41" t="s">
        <v>107</v>
      </c>
      <c r="V2" s="41" t="s">
        <v>108</v>
      </c>
      <c r="W2" s="41" t="s">
        <v>109</v>
      </c>
      <c r="X2" s="41" t="s">
        <v>110</v>
      </c>
      <c r="Y2" s="41" t="s">
        <v>111</v>
      </c>
      <c r="Z2" s="41" t="s">
        <v>112</v>
      </c>
      <c r="AA2" s="41" t="s">
        <v>113</v>
      </c>
      <c r="AB2" s="41" t="s">
        <v>114</v>
      </c>
      <c r="AC2" s="41" t="s">
        <v>115</v>
      </c>
      <c r="AD2" s="41"/>
      <c r="AE2" s="41"/>
      <c r="AF2" s="41"/>
      <c r="AG2" s="41"/>
      <c r="AH2" s="41"/>
      <c r="AI2" s="41"/>
    </row>
    <row r="3" customFormat="false" ht="15" hidden="false" customHeight="false" outlineLevel="0" collapsed="false">
      <c r="A3" s="42"/>
      <c r="B3" s="43"/>
      <c r="C3" s="43"/>
      <c r="D3" s="43"/>
      <c r="E3" s="43"/>
      <c r="F3" s="44" t="n">
        <f aca="false">+F4+F5+F6+F11+F15+F20+F23+F67+F72+F78+F83</f>
        <v>104989494273.265</v>
      </c>
      <c r="G3" s="44" t="n">
        <f aca="false">+G4+G5+G6+G11+G15+G20+G23+G67+G72+G78+G83</f>
        <v>275000</v>
      </c>
      <c r="H3" s="44" t="n">
        <f aca="false">+H4+H5+H6+H11+H15+H20+H23+H67+H72+H78+H83</f>
        <v>0</v>
      </c>
      <c r="I3" s="44" t="n">
        <f aca="false">+I4+I5+I6+I11+I15+I20+I23+I67+I72+I78+I83</f>
        <v>5608981027.6</v>
      </c>
      <c r="J3" s="44" t="n">
        <f aca="false">+J4+J5+J6+J11+J15+J20+J23+J67+J72+J78+J83</f>
        <v>4925729565.8529</v>
      </c>
      <c r="K3" s="44" t="n">
        <f aca="false">+K4+K5+K6+K11+K15+K20+K23+K67+K72+K78+K83</f>
        <v>2228996625.64301</v>
      </c>
      <c r="L3" s="44" t="n">
        <f aca="false">+L4+L5+L6+L11+L15+L20+L23+L67+L72+L78+L83</f>
        <v>924028401.003165</v>
      </c>
      <c r="M3" s="44" t="n">
        <f aca="false">+M4+M5+M6+M11+M15+M20+M23+M67+M72+M78+M83</f>
        <v>28593551568.9451</v>
      </c>
      <c r="N3" s="44" t="n">
        <f aca="false">+N4+N5+N6+N11+N15+N20+N23+N67+N72+N78+N83</f>
        <v>11620046609.7523</v>
      </c>
      <c r="O3" s="44" t="n">
        <f aca="false">+O4+O5+O6+O11+O15+O20+O23+O67+O72+O78+O83</f>
        <v>17931683260.0606</v>
      </c>
      <c r="P3" s="44" t="n">
        <f aca="false">+P4+P5+P6+P11+P15+P20+P23+P67+P72+P78+P83</f>
        <v>10811803562.0834</v>
      </c>
      <c r="Q3" s="44" t="n">
        <f aca="false">+Q4+Q5+Q6+Q11+Q15+Q20+Q23+Q67+Q72+Q78+Q83</f>
        <v>4967769459.04809</v>
      </c>
      <c r="R3" s="44" t="n">
        <f aca="false">+R4+R5+R6+R11+R15+R20+R23+R67+R72+R78+R83</f>
        <v>4188992558.59693</v>
      </c>
      <c r="S3" s="44" t="n">
        <f aca="false">+S4+S5+S6+S11+S15+S20+S23+S67+S72+S78+S83</f>
        <v>374396849.787409</v>
      </c>
      <c r="T3" s="44" t="n">
        <f aca="false">+T4+T5+T6+T11+T15+T20+T23+T67+T72+T78+T83</f>
        <v>15863077038.7973</v>
      </c>
      <c r="U3" s="44" t="n">
        <f aca="false">+U4+U5+U6+U11+U15+U20+U23+U67+U72+U78+U83</f>
        <v>1044432928.39725</v>
      </c>
      <c r="V3" s="44" t="n">
        <f aca="false">+V4+V5+V6+V11+V15+V20+V23+V67+V72+V78+V83</f>
        <v>1044432928.39725</v>
      </c>
      <c r="W3" s="44" t="n">
        <f aca="false">+W4+W5+W6+W11+W15+W20+W23+W67+W72+W78+W83</f>
        <v>735919743.406448</v>
      </c>
      <c r="X3" s="44" t="n">
        <f aca="false">+X4+X5+X6+X11+X15+X20+X23+X67+X72+X78+X83</f>
        <v>735919743.406448</v>
      </c>
      <c r="Y3" s="44" t="n">
        <f aca="false">+Y4+Y5+Y6+Y11+Y15+Y20+Y23+Y67+Y72+Y78+Y83</f>
        <v>361522893.619039</v>
      </c>
      <c r="Z3" s="44" t="n">
        <f aca="false">+Z4+Z5+Z6+Z11+Z15+Z20+Z23+Z67+Z72+Z78+Z83</f>
        <v>1745310066.65544</v>
      </c>
      <c r="AA3" s="44" t="n">
        <f aca="false">+AA4+AA5+AA6+AA11+AA15+AA20+AA23+AA67+AA72+AA78+AA83</f>
        <v>1745310066.65544</v>
      </c>
      <c r="AB3" s="44" t="n">
        <f aca="false">+AB4+AB5+AB6+AB11+AB15+AB20+AB23+AB67+AB72+AB78+AB83</f>
        <v>1745310066.65544</v>
      </c>
      <c r="AC3" s="44" t="n">
        <f aca="false">+AC4+AC5+AC6+AC11+AC15+AC20+AC23+AC67+AC72+AC78+AC83</f>
        <v>3401370269.10036</v>
      </c>
      <c r="AD3" s="45" t="n">
        <f aca="false">SUM(I3:AC3)</f>
        <v>120598585233.463</v>
      </c>
    </row>
    <row r="4" customFormat="false" ht="15" hidden="false" customHeight="false" outlineLevel="0" collapsed="false">
      <c r="A4" s="46" t="s">
        <v>116</v>
      </c>
      <c r="B4" s="47" t="s">
        <v>117</v>
      </c>
      <c r="C4" s="48" t="s">
        <v>118</v>
      </c>
      <c r="D4" s="48" t="s">
        <v>119</v>
      </c>
      <c r="E4" s="48" t="s">
        <v>120</v>
      </c>
      <c r="F4" s="49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</row>
    <row r="5" customFormat="false" ht="15" hidden="false" customHeight="false" outlineLevel="0" collapsed="false">
      <c r="A5" s="46" t="s">
        <v>121</v>
      </c>
      <c r="B5" s="47" t="s">
        <v>122</v>
      </c>
      <c r="C5" s="48" t="s">
        <v>123</v>
      </c>
      <c r="D5" s="48" t="s">
        <v>124</v>
      </c>
      <c r="E5" s="48" t="s">
        <v>125</v>
      </c>
      <c r="F5" s="49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</row>
    <row r="6" s="57" customFormat="true" ht="15" hidden="false" customHeight="false" outlineLevel="0" collapsed="false">
      <c r="A6" s="51" t="s">
        <v>126</v>
      </c>
      <c r="B6" s="52" t="s">
        <v>32</v>
      </c>
      <c r="C6" s="53" t="s">
        <v>127</v>
      </c>
      <c r="D6" s="53" t="s">
        <v>128</v>
      </c>
      <c r="E6" s="53" t="s">
        <v>129</v>
      </c>
      <c r="F6" s="54" t="n">
        <f aca="false">SUM(F7:F10)</f>
        <v>511390000</v>
      </c>
      <c r="G6" s="55"/>
      <c r="H6" s="55"/>
      <c r="I6" s="56" t="n">
        <f aca="false">+F6</f>
        <v>511390000</v>
      </c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</row>
    <row r="7" customFormat="false" ht="15" hidden="false" customHeight="false" outlineLevel="1" collapsed="false">
      <c r="A7" s="46"/>
      <c r="B7" s="58" t="s">
        <v>130</v>
      </c>
      <c r="C7" s="48" t="s">
        <v>131</v>
      </c>
      <c r="D7" s="48" t="s">
        <v>128</v>
      </c>
      <c r="E7" s="48" t="s">
        <v>128</v>
      </c>
      <c r="F7" s="49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</row>
    <row r="8" customFormat="false" ht="15" hidden="false" customHeight="false" outlineLevel="1" collapsed="false">
      <c r="A8" s="46"/>
      <c r="B8" s="58" t="s">
        <v>132</v>
      </c>
      <c r="C8" s="48" t="s">
        <v>131</v>
      </c>
      <c r="D8" s="48" t="s">
        <v>133</v>
      </c>
      <c r="E8" s="48" t="s">
        <v>133</v>
      </c>
      <c r="F8" s="49" t="n">
        <v>2000000</v>
      </c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</row>
    <row r="9" customFormat="false" ht="15" hidden="false" customHeight="false" outlineLevel="1" collapsed="false">
      <c r="A9" s="46"/>
      <c r="B9" s="58" t="s">
        <v>134</v>
      </c>
      <c r="C9" s="48" t="s">
        <v>135</v>
      </c>
      <c r="D9" s="48" t="s">
        <v>136</v>
      </c>
      <c r="E9" s="48" t="s">
        <v>137</v>
      </c>
      <c r="F9" s="49" t="n">
        <v>430890000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</row>
    <row r="10" customFormat="false" ht="15" hidden="false" customHeight="false" outlineLevel="1" collapsed="false">
      <c r="A10" s="46"/>
      <c r="B10" s="58" t="s">
        <v>138</v>
      </c>
      <c r="C10" s="48" t="s">
        <v>139</v>
      </c>
      <c r="D10" s="48" t="s">
        <v>140</v>
      </c>
      <c r="E10" s="48" t="s">
        <v>141</v>
      </c>
      <c r="F10" s="49" t="n">
        <f aca="false">48500000+30000000</f>
        <v>78500000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</row>
    <row r="11" s="57" customFormat="true" ht="15" hidden="false" customHeight="false" outlineLevel="0" collapsed="false">
      <c r="A11" s="51" t="s">
        <v>142</v>
      </c>
      <c r="B11" s="52" t="s">
        <v>37</v>
      </c>
      <c r="C11" s="53" t="s">
        <v>143</v>
      </c>
      <c r="D11" s="53" t="s">
        <v>144</v>
      </c>
      <c r="E11" s="53" t="s">
        <v>145</v>
      </c>
      <c r="F11" s="54" t="n">
        <f aca="false">5360*3*G11*1.05</f>
        <v>4643100000</v>
      </c>
      <c r="G11" s="55" t="n">
        <v>275000</v>
      </c>
      <c r="H11" s="55"/>
      <c r="I11" s="59" t="n">
        <f aca="false">SUM(I12:I14)</f>
        <v>1392930000</v>
      </c>
      <c r="J11" s="59" t="n">
        <f aca="false">SUM(J12:J14)</f>
        <v>3250170000</v>
      </c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</row>
    <row r="12" customFormat="false" ht="15" hidden="false" customHeight="false" outlineLevel="1" collapsed="false">
      <c r="A12" s="46"/>
      <c r="B12" s="58" t="s">
        <v>146</v>
      </c>
      <c r="C12" s="48" t="s">
        <v>147</v>
      </c>
      <c r="D12" s="48" t="s">
        <v>144</v>
      </c>
      <c r="E12" s="48" t="s">
        <v>133</v>
      </c>
      <c r="F12" s="49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</row>
    <row r="13" customFormat="false" ht="15" hidden="false" customHeight="false" outlineLevel="1" collapsed="false">
      <c r="A13" s="46"/>
      <c r="B13" s="58" t="s">
        <v>148</v>
      </c>
      <c r="C13" s="48" t="s">
        <v>139</v>
      </c>
      <c r="D13" s="48" t="s">
        <v>149</v>
      </c>
      <c r="E13" s="48" t="s">
        <v>150</v>
      </c>
      <c r="F13" s="49" t="n">
        <f aca="false">+F11*30%</f>
        <v>1392930000</v>
      </c>
      <c r="G13" s="50"/>
      <c r="H13" s="50"/>
      <c r="I13" s="60" t="n">
        <f aca="false">+F13</f>
        <v>1392930000</v>
      </c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</row>
    <row r="14" customFormat="false" ht="15" hidden="false" customHeight="false" outlineLevel="1" collapsed="false">
      <c r="A14" s="46"/>
      <c r="B14" s="58" t="s">
        <v>151</v>
      </c>
      <c r="C14" s="48" t="s">
        <v>152</v>
      </c>
      <c r="D14" s="48" t="s">
        <v>153</v>
      </c>
      <c r="E14" s="48" t="s">
        <v>145</v>
      </c>
      <c r="F14" s="49" t="n">
        <f aca="false">+F11-F13</f>
        <v>3250170000</v>
      </c>
      <c r="G14" s="50"/>
      <c r="H14" s="50"/>
      <c r="I14" s="50"/>
      <c r="J14" s="60" t="n">
        <f aca="false">+F14</f>
        <v>3250170000</v>
      </c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</row>
    <row r="15" s="57" customFormat="true" ht="15" hidden="false" customHeight="false" outlineLevel="0" collapsed="false">
      <c r="A15" s="51" t="s">
        <v>154</v>
      </c>
      <c r="B15" s="52" t="s">
        <v>41</v>
      </c>
      <c r="C15" s="53" t="s">
        <v>155</v>
      </c>
      <c r="D15" s="53" t="s">
        <v>119</v>
      </c>
      <c r="E15" s="53" t="s">
        <v>156</v>
      </c>
      <c r="F15" s="61"/>
      <c r="G15" s="55"/>
      <c r="H15" s="55"/>
      <c r="I15" s="55"/>
      <c r="J15" s="62"/>
      <c r="K15" s="62"/>
      <c r="L15" s="62"/>
      <c r="M15" s="62"/>
      <c r="N15" s="62"/>
      <c r="O15" s="62"/>
      <c r="P15" s="62"/>
      <c r="Q15" s="62"/>
      <c r="R15" s="62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</row>
    <row r="16" customFormat="false" ht="25.35" hidden="false" customHeight="false" outlineLevel="1" collapsed="false">
      <c r="A16" s="46"/>
      <c r="B16" s="58" t="s">
        <v>157</v>
      </c>
      <c r="C16" s="48" t="s">
        <v>147</v>
      </c>
      <c r="D16" s="48" t="s">
        <v>119</v>
      </c>
      <c r="E16" s="48" t="s">
        <v>158</v>
      </c>
      <c r="F16" s="49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</row>
    <row r="17" customFormat="false" ht="25.35" hidden="false" customHeight="false" outlineLevel="1" collapsed="false">
      <c r="A17" s="46"/>
      <c r="B17" s="58" t="s">
        <v>159</v>
      </c>
      <c r="C17" s="48" t="s">
        <v>160</v>
      </c>
      <c r="D17" s="48" t="s">
        <v>161</v>
      </c>
      <c r="E17" s="48" t="s">
        <v>162</v>
      </c>
      <c r="F17" s="49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</row>
    <row r="18" customFormat="false" ht="15" hidden="false" customHeight="false" outlineLevel="1" collapsed="false">
      <c r="A18" s="46"/>
      <c r="B18" s="58" t="s">
        <v>163</v>
      </c>
      <c r="C18" s="48" t="s">
        <v>139</v>
      </c>
      <c r="D18" s="48" t="s">
        <v>150</v>
      </c>
      <c r="E18" s="48" t="s">
        <v>164</v>
      </c>
      <c r="F18" s="49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</row>
    <row r="19" customFormat="false" ht="15" hidden="false" customHeight="false" outlineLevel="1" collapsed="false">
      <c r="A19" s="46"/>
      <c r="B19" s="58" t="s">
        <v>165</v>
      </c>
      <c r="C19" s="48" t="s">
        <v>135</v>
      </c>
      <c r="D19" s="48" t="s">
        <v>166</v>
      </c>
      <c r="E19" s="48" t="s">
        <v>156</v>
      </c>
      <c r="F19" s="49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</row>
    <row r="20" s="57" customFormat="true" ht="15" hidden="false" customHeight="false" outlineLevel="0" collapsed="false">
      <c r="A20" s="51" t="s">
        <v>167</v>
      </c>
      <c r="B20" s="52" t="s">
        <v>46</v>
      </c>
      <c r="C20" s="53" t="s">
        <v>168</v>
      </c>
      <c r="D20" s="53" t="s">
        <v>169</v>
      </c>
      <c r="E20" s="53" t="s">
        <v>170</v>
      </c>
      <c r="F20" s="61"/>
      <c r="G20" s="55"/>
      <c r="H20" s="55"/>
      <c r="I20" s="55"/>
      <c r="J20" s="61"/>
      <c r="K20" s="61"/>
      <c r="L20" s="61"/>
      <c r="M20" s="61"/>
      <c r="N20" s="61"/>
      <c r="O20" s="61"/>
      <c r="P20" s="61"/>
      <c r="Q20" s="61"/>
      <c r="R20" s="61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</row>
    <row r="21" customFormat="false" ht="25.35" hidden="false" customHeight="false" outlineLevel="1" collapsed="false">
      <c r="A21" s="46"/>
      <c r="B21" s="58" t="s">
        <v>171</v>
      </c>
      <c r="C21" s="48" t="s">
        <v>131</v>
      </c>
      <c r="D21" s="48" t="s">
        <v>169</v>
      </c>
      <c r="E21" s="48" t="s">
        <v>169</v>
      </c>
      <c r="F21" s="49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</row>
    <row r="22" customFormat="false" ht="15" hidden="false" customHeight="false" outlineLevel="1" collapsed="false">
      <c r="A22" s="46"/>
      <c r="B22" s="58" t="s">
        <v>172</v>
      </c>
      <c r="C22" s="48" t="s">
        <v>160</v>
      </c>
      <c r="D22" s="48" t="s">
        <v>173</v>
      </c>
      <c r="E22" s="48" t="s">
        <v>170</v>
      </c>
      <c r="F22" s="49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</row>
    <row r="23" s="57" customFormat="true" ht="15" hidden="false" customHeight="false" outlineLevel="0" collapsed="false">
      <c r="A23" s="51" t="s">
        <v>174</v>
      </c>
      <c r="B23" s="52" t="s">
        <v>49</v>
      </c>
      <c r="C23" s="53" t="s">
        <v>175</v>
      </c>
      <c r="D23" s="53" t="s">
        <v>128</v>
      </c>
      <c r="E23" s="53" t="s">
        <v>176</v>
      </c>
      <c r="F23" s="54" t="n">
        <f aca="false">+F25+F28+F29+F35+F61+F63</f>
        <v>18523305138</v>
      </c>
      <c r="G23" s="55"/>
      <c r="H23" s="55"/>
      <c r="I23" s="59" t="n">
        <f aca="false">+F23*20%</f>
        <v>3704661027.6</v>
      </c>
      <c r="J23" s="56" t="n">
        <f aca="false">+J106</f>
        <v>1675559565.8529</v>
      </c>
      <c r="K23" s="56" t="n">
        <f aca="false">+K106</f>
        <v>674430501.144893</v>
      </c>
      <c r="L23" s="56" t="n">
        <f aca="false">+L106</f>
        <v>674430501.144893</v>
      </c>
      <c r="M23" s="56" t="n">
        <f aca="false">+M106</f>
        <v>1445502925.86561</v>
      </c>
      <c r="N23" s="56" t="n">
        <f aca="false">+N106</f>
        <v>1248902832.30419</v>
      </c>
      <c r="O23" s="56" t="n">
        <f aca="false">+O106</f>
        <v>1248902832.30419</v>
      </c>
      <c r="P23" s="56" t="n">
        <f aca="false">+P106</f>
        <v>220519527.343222</v>
      </c>
      <c r="Q23" s="56" t="n">
        <f aca="false">+Q106</f>
        <v>3996561162.45117</v>
      </c>
      <c r="R23" s="56" t="n">
        <f aca="false">+R106</f>
        <v>3633834262</v>
      </c>
      <c r="S23" s="59"/>
      <c r="T23" s="59" t="n">
        <f aca="false">+F23*80%</f>
        <v>14818644110.4</v>
      </c>
      <c r="U23" s="63"/>
      <c r="V23" s="63"/>
      <c r="W23" s="63"/>
      <c r="X23" s="63"/>
      <c r="Y23" s="63"/>
      <c r="Z23" s="63"/>
      <c r="AA23" s="63"/>
      <c r="AB23" s="63"/>
      <c r="AC23" s="63"/>
    </row>
    <row r="24" customFormat="false" ht="15" hidden="false" customHeight="false" outlineLevel="1" collapsed="false">
      <c r="A24" s="46"/>
      <c r="B24" s="48" t="s">
        <v>148</v>
      </c>
      <c r="C24" s="48" t="s">
        <v>139</v>
      </c>
      <c r="D24" s="48" t="s">
        <v>128</v>
      </c>
      <c r="E24" s="48" t="s">
        <v>177</v>
      </c>
      <c r="F24" s="49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</row>
    <row r="25" customFormat="false" ht="15" hidden="false" customHeight="false" outlineLevel="1" collapsed="false">
      <c r="A25" s="46"/>
      <c r="B25" s="47" t="s">
        <v>178</v>
      </c>
      <c r="C25" s="64" t="s">
        <v>179</v>
      </c>
      <c r="D25" s="64" t="s">
        <v>162</v>
      </c>
      <c r="E25" s="64" t="s">
        <v>180</v>
      </c>
      <c r="F25" s="65" t="n">
        <f aca="false">+Sheet1!F40</f>
        <v>658640563.799498</v>
      </c>
      <c r="G25" s="50"/>
      <c r="H25" s="50"/>
      <c r="I25" s="50"/>
      <c r="J25" s="60" t="n">
        <f aca="false">+F25</f>
        <v>658640563.799498</v>
      </c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</row>
    <row r="26" customFormat="false" ht="15" hidden="false" customHeight="false" outlineLevel="1" collapsed="false">
      <c r="A26" s="46"/>
      <c r="B26" s="66" t="s">
        <v>181</v>
      </c>
      <c r="C26" s="48" t="s">
        <v>182</v>
      </c>
      <c r="D26" s="48" t="s">
        <v>162</v>
      </c>
      <c r="E26" s="48" t="s">
        <v>183</v>
      </c>
      <c r="F26" s="49"/>
      <c r="G26" s="50"/>
      <c r="H26" s="50"/>
      <c r="I26" s="6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</row>
    <row r="27" customFormat="false" ht="15" hidden="false" customHeight="false" outlineLevel="1" collapsed="false">
      <c r="A27" s="46"/>
      <c r="B27" s="48" t="s">
        <v>184</v>
      </c>
      <c r="C27" s="48" t="s">
        <v>139</v>
      </c>
      <c r="D27" s="48" t="s">
        <v>153</v>
      </c>
      <c r="E27" s="48" t="s">
        <v>180</v>
      </c>
      <c r="F27" s="49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</row>
    <row r="28" customFormat="false" ht="15" hidden="false" customHeight="false" outlineLevel="1" collapsed="false">
      <c r="A28" s="46"/>
      <c r="B28" s="58" t="s">
        <v>185</v>
      </c>
      <c r="C28" s="48" t="s">
        <v>123</v>
      </c>
      <c r="D28" s="48" t="s">
        <v>186</v>
      </c>
      <c r="E28" s="48" t="s">
        <v>187</v>
      </c>
      <c r="F28" s="65" t="n">
        <f aca="false">+Sheet1!F43</f>
        <v>1575438857.3377</v>
      </c>
      <c r="G28" s="50"/>
      <c r="H28" s="50"/>
      <c r="I28" s="50"/>
      <c r="J28" s="60" t="n">
        <f aca="false">+F28</f>
        <v>1575438857.3377</v>
      </c>
      <c r="K28" s="60"/>
      <c r="L28" s="60"/>
      <c r="M28" s="60"/>
      <c r="N28" s="6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</row>
    <row r="29" customFormat="false" ht="15" hidden="false" customHeight="false" outlineLevel="1" collapsed="false">
      <c r="A29" s="46"/>
      <c r="B29" s="47" t="s">
        <v>188</v>
      </c>
      <c r="C29" s="64" t="s">
        <v>152</v>
      </c>
      <c r="D29" s="64" t="s">
        <v>189</v>
      </c>
      <c r="E29" s="64" t="s">
        <v>190</v>
      </c>
      <c r="F29" s="44" t="n">
        <f aca="false">5959897992-F28-F25</f>
        <v>3725818570.8628</v>
      </c>
      <c r="G29" s="67" t="n">
        <f aca="false">25.5*15*4+6.3*8.7</f>
        <v>1584.81</v>
      </c>
      <c r="H29" s="68" t="n">
        <f aca="false">+F29/G29</f>
        <v>2350955.99526934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</row>
    <row r="30" customFormat="false" ht="15" hidden="false" customHeight="false" outlineLevel="1" collapsed="false">
      <c r="A30" s="46"/>
      <c r="B30" s="66" t="s">
        <v>191</v>
      </c>
      <c r="C30" s="48" t="s">
        <v>135</v>
      </c>
      <c r="D30" s="48" t="s">
        <v>189</v>
      </c>
      <c r="E30" s="48" t="s">
        <v>192</v>
      </c>
      <c r="F30" s="49" t="n">
        <f aca="false">+Sheet1!F45</f>
        <v>899240668.19319</v>
      </c>
      <c r="G30" s="50"/>
      <c r="H30" s="49" t="n">
        <f aca="false">25.5*15*H29</f>
        <v>899240668.190523</v>
      </c>
      <c r="I30" s="50"/>
      <c r="J30" s="50"/>
      <c r="K30" s="60" t="n">
        <f aca="false">+F30</f>
        <v>899240668.19319</v>
      </c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</row>
    <row r="31" customFormat="false" ht="15" hidden="false" customHeight="false" outlineLevel="1" collapsed="false">
      <c r="A31" s="46"/>
      <c r="B31" s="66" t="s">
        <v>193</v>
      </c>
      <c r="C31" s="48" t="s">
        <v>135</v>
      </c>
      <c r="D31" s="48" t="s">
        <v>194</v>
      </c>
      <c r="E31" s="48" t="s">
        <v>145</v>
      </c>
      <c r="F31" s="49" t="n">
        <f aca="false">+Sheet1!F46</f>
        <v>899240668.19319</v>
      </c>
      <c r="G31" s="50"/>
      <c r="H31" s="50"/>
      <c r="I31" s="50"/>
      <c r="J31" s="50"/>
      <c r="K31" s="50"/>
      <c r="L31" s="60" t="n">
        <f aca="false">+F31</f>
        <v>899240668.19319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</row>
    <row r="32" customFormat="false" ht="15" hidden="false" customHeight="false" outlineLevel="1" collapsed="false">
      <c r="A32" s="46"/>
      <c r="B32" s="66" t="s">
        <v>195</v>
      </c>
      <c r="C32" s="48" t="s">
        <v>135</v>
      </c>
      <c r="D32" s="48" t="s">
        <v>169</v>
      </c>
      <c r="E32" s="48" t="s">
        <v>196</v>
      </c>
      <c r="F32" s="49" t="n">
        <f aca="false">+Sheet1!F47</f>
        <v>899240668.19319</v>
      </c>
      <c r="G32" s="50"/>
      <c r="H32" s="50"/>
      <c r="I32" s="50"/>
      <c r="J32" s="50"/>
      <c r="K32" s="50"/>
      <c r="L32" s="50"/>
      <c r="M32" s="60" t="n">
        <f aca="false">+F32</f>
        <v>899240668.19319</v>
      </c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</row>
    <row r="33" customFormat="false" ht="15" hidden="false" customHeight="false" outlineLevel="1" collapsed="false">
      <c r="A33" s="46"/>
      <c r="B33" s="66" t="s">
        <v>197</v>
      </c>
      <c r="C33" s="48" t="s">
        <v>135</v>
      </c>
      <c r="D33" s="48" t="s">
        <v>198</v>
      </c>
      <c r="E33" s="48" t="s">
        <v>199</v>
      </c>
      <c r="F33" s="49" t="n">
        <f aca="false">+F32</f>
        <v>899240668.19319</v>
      </c>
      <c r="G33" s="50"/>
      <c r="H33" s="50"/>
      <c r="I33" s="50"/>
      <c r="J33" s="50"/>
      <c r="K33" s="50"/>
      <c r="L33" s="50"/>
      <c r="M33" s="60" t="n">
        <f aca="false">+F33</f>
        <v>899240668.19319</v>
      </c>
      <c r="N33" s="6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</row>
    <row r="34" customFormat="false" ht="15" hidden="false" customHeight="false" outlineLevel="1" collapsed="false">
      <c r="A34" s="46"/>
      <c r="B34" s="66" t="s">
        <v>200</v>
      </c>
      <c r="C34" s="48" t="s">
        <v>139</v>
      </c>
      <c r="D34" s="48" t="s">
        <v>201</v>
      </c>
      <c r="E34" s="48" t="s">
        <v>190</v>
      </c>
      <c r="F34" s="49" t="n">
        <f aca="false">+Sheet1!F48</f>
        <v>128855898.101095</v>
      </c>
      <c r="G34" s="50"/>
      <c r="H34" s="50"/>
      <c r="I34" s="50"/>
      <c r="J34" s="50"/>
      <c r="K34" s="50"/>
      <c r="L34" s="50"/>
      <c r="M34" s="60" t="n">
        <f aca="false">+F34</f>
        <v>128855898.101095</v>
      </c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</row>
    <row r="35" customFormat="false" ht="15" hidden="false" customHeight="false" outlineLevel="1" collapsed="false">
      <c r="A35" s="46"/>
      <c r="B35" s="64" t="s">
        <v>202</v>
      </c>
      <c r="C35" s="64" t="s">
        <v>203</v>
      </c>
      <c r="D35" s="64" t="s">
        <v>169</v>
      </c>
      <c r="E35" s="64" t="s">
        <v>176</v>
      </c>
      <c r="F35" s="44" t="n">
        <v>6838985177</v>
      </c>
      <c r="G35" s="67" t="n">
        <f aca="false">25.5*15*4+6.3*8.7</f>
        <v>1584.81</v>
      </c>
      <c r="H35" s="68" t="n">
        <f aca="false">(+F35-F57-F56)/G35</f>
        <v>2176736.96262168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</row>
    <row r="36" customFormat="false" ht="15" hidden="false" customHeight="false" outlineLevel="1" collapsed="false">
      <c r="A36" s="46"/>
      <c r="B36" s="47" t="s">
        <v>204</v>
      </c>
      <c r="C36" s="64" t="s">
        <v>118</v>
      </c>
      <c r="D36" s="64" t="s">
        <v>169</v>
      </c>
      <c r="E36" s="64" t="s">
        <v>205</v>
      </c>
      <c r="F36" s="49" t="n">
        <f aca="false">25.5*15*H35</f>
        <v>832601888.202792</v>
      </c>
      <c r="G36" s="50"/>
      <c r="H36" s="50"/>
      <c r="I36" s="50"/>
      <c r="J36" s="50"/>
      <c r="K36" s="50"/>
      <c r="L36" s="50"/>
      <c r="M36" s="50"/>
      <c r="N36" s="60" t="n">
        <f aca="false">+F36</f>
        <v>832601888.202792</v>
      </c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</row>
    <row r="37" customFormat="false" ht="15" hidden="false" customHeight="false" outlineLevel="1" collapsed="false">
      <c r="A37" s="46"/>
      <c r="B37" s="66" t="s">
        <v>206</v>
      </c>
      <c r="C37" s="48" t="s">
        <v>207</v>
      </c>
      <c r="D37" s="48" t="s">
        <v>169</v>
      </c>
      <c r="E37" s="48" t="s">
        <v>208</v>
      </c>
      <c r="F37" s="49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</row>
    <row r="38" customFormat="false" ht="15" hidden="false" customHeight="false" outlineLevel="1" collapsed="false">
      <c r="A38" s="46"/>
      <c r="B38" s="66" t="s">
        <v>209</v>
      </c>
      <c r="C38" s="48" t="s">
        <v>135</v>
      </c>
      <c r="D38" s="48" t="s">
        <v>210</v>
      </c>
      <c r="E38" s="48" t="s">
        <v>211</v>
      </c>
      <c r="F38" s="49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</row>
    <row r="39" customFormat="false" ht="15" hidden="false" customHeight="false" outlineLevel="1" collapsed="false">
      <c r="A39" s="46"/>
      <c r="B39" s="66" t="s">
        <v>212</v>
      </c>
      <c r="C39" s="48" t="s">
        <v>135</v>
      </c>
      <c r="D39" s="48" t="s">
        <v>213</v>
      </c>
      <c r="E39" s="48" t="s">
        <v>205</v>
      </c>
      <c r="F39" s="49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</row>
    <row r="40" customFormat="false" ht="15" hidden="false" customHeight="false" outlineLevel="1" collapsed="false">
      <c r="A40" s="46"/>
      <c r="B40" s="47" t="s">
        <v>214</v>
      </c>
      <c r="C40" s="64" t="s">
        <v>118</v>
      </c>
      <c r="D40" s="64" t="s">
        <v>198</v>
      </c>
      <c r="E40" s="64" t="s">
        <v>215</v>
      </c>
      <c r="F40" s="49" t="n">
        <f aca="false">+F36</f>
        <v>832601888.202792</v>
      </c>
      <c r="G40" s="50"/>
      <c r="H40" s="50"/>
      <c r="I40" s="60"/>
      <c r="J40" s="50"/>
      <c r="K40" s="50"/>
      <c r="L40" s="50"/>
      <c r="M40" s="50"/>
      <c r="N40" s="60" t="n">
        <f aca="false">+F40</f>
        <v>832601888.202792</v>
      </c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</row>
    <row r="41" customFormat="false" ht="15" hidden="false" customHeight="false" outlineLevel="1" collapsed="false">
      <c r="A41" s="46"/>
      <c r="B41" s="66" t="s">
        <v>206</v>
      </c>
      <c r="C41" s="48" t="s">
        <v>207</v>
      </c>
      <c r="D41" s="48" t="s">
        <v>198</v>
      </c>
      <c r="E41" s="48" t="s">
        <v>211</v>
      </c>
      <c r="F41" s="49"/>
      <c r="G41" s="50"/>
      <c r="H41" s="50"/>
      <c r="I41" s="6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</row>
    <row r="42" customFormat="false" ht="15" hidden="false" customHeight="false" outlineLevel="1" collapsed="false">
      <c r="A42" s="46"/>
      <c r="B42" s="66" t="s">
        <v>209</v>
      </c>
      <c r="C42" s="48" t="s">
        <v>135</v>
      </c>
      <c r="D42" s="48" t="s">
        <v>213</v>
      </c>
      <c r="E42" s="48" t="s">
        <v>205</v>
      </c>
      <c r="F42" s="49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</row>
    <row r="43" customFormat="false" ht="15" hidden="false" customHeight="false" outlineLevel="1" collapsed="false">
      <c r="A43" s="46"/>
      <c r="B43" s="66" t="s">
        <v>212</v>
      </c>
      <c r="C43" s="48" t="s">
        <v>135</v>
      </c>
      <c r="D43" s="48" t="s">
        <v>216</v>
      </c>
      <c r="E43" s="48" t="s">
        <v>215</v>
      </c>
      <c r="F43" s="49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</row>
    <row r="44" customFormat="false" ht="15" hidden="false" customHeight="false" outlineLevel="1" collapsed="false">
      <c r="A44" s="46"/>
      <c r="B44" s="47" t="s">
        <v>217</v>
      </c>
      <c r="C44" s="64" t="s">
        <v>118</v>
      </c>
      <c r="D44" s="64" t="s">
        <v>213</v>
      </c>
      <c r="E44" s="64" t="s">
        <v>218</v>
      </c>
      <c r="F44" s="49" t="n">
        <f aca="false">+F40</f>
        <v>832601888.202792</v>
      </c>
      <c r="G44" s="50"/>
      <c r="H44" s="50"/>
      <c r="I44" s="50"/>
      <c r="J44" s="50"/>
      <c r="K44" s="50"/>
      <c r="L44" s="50"/>
      <c r="M44" s="50"/>
      <c r="N44" s="50"/>
      <c r="O44" s="60" t="n">
        <f aca="false">+F44</f>
        <v>832601888.202792</v>
      </c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</row>
    <row r="45" customFormat="false" ht="15" hidden="false" customHeight="false" outlineLevel="1" collapsed="false">
      <c r="A45" s="46"/>
      <c r="B45" s="66" t="s">
        <v>206</v>
      </c>
      <c r="C45" s="48" t="s">
        <v>207</v>
      </c>
      <c r="D45" s="48" t="s">
        <v>213</v>
      </c>
      <c r="E45" s="48" t="s">
        <v>219</v>
      </c>
      <c r="F45" s="49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</row>
    <row r="46" customFormat="false" ht="15" hidden="false" customHeight="false" outlineLevel="1" collapsed="false">
      <c r="A46" s="46"/>
      <c r="B46" s="66" t="s">
        <v>209</v>
      </c>
      <c r="C46" s="48" t="s">
        <v>135</v>
      </c>
      <c r="D46" s="48" t="s">
        <v>220</v>
      </c>
      <c r="E46" s="48" t="s">
        <v>221</v>
      </c>
      <c r="F46" s="49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</row>
    <row r="47" customFormat="false" ht="15" hidden="false" customHeight="false" outlineLevel="1" collapsed="false">
      <c r="A47" s="46"/>
      <c r="B47" s="66" t="s">
        <v>212</v>
      </c>
      <c r="C47" s="48" t="s">
        <v>135</v>
      </c>
      <c r="D47" s="48" t="s">
        <v>222</v>
      </c>
      <c r="E47" s="48" t="s">
        <v>218</v>
      </c>
      <c r="F47" s="49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</row>
    <row r="48" customFormat="false" ht="15" hidden="false" customHeight="false" outlineLevel="1" collapsed="false">
      <c r="A48" s="46"/>
      <c r="B48" s="47" t="s">
        <v>223</v>
      </c>
      <c r="C48" s="64" t="s">
        <v>118</v>
      </c>
      <c r="D48" s="64" t="s">
        <v>216</v>
      </c>
      <c r="E48" s="64" t="s">
        <v>224</v>
      </c>
      <c r="F48" s="49" t="n">
        <f aca="false">+F44</f>
        <v>832601888.202792</v>
      </c>
      <c r="G48" s="50"/>
      <c r="H48" s="60"/>
      <c r="I48" s="50"/>
      <c r="J48" s="50"/>
      <c r="K48" s="50"/>
      <c r="L48" s="50"/>
      <c r="M48" s="50"/>
      <c r="N48" s="50"/>
      <c r="O48" s="60" t="n">
        <f aca="false">+F48</f>
        <v>832601888.202792</v>
      </c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</row>
    <row r="49" customFormat="false" ht="15" hidden="false" customHeight="false" outlineLevel="1" collapsed="false">
      <c r="A49" s="46"/>
      <c r="B49" s="66" t="s">
        <v>206</v>
      </c>
      <c r="C49" s="48" t="s">
        <v>207</v>
      </c>
      <c r="D49" s="48" t="s">
        <v>216</v>
      </c>
      <c r="E49" s="48" t="s">
        <v>221</v>
      </c>
      <c r="F49" s="49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</row>
    <row r="50" customFormat="false" ht="15" hidden="false" customHeight="false" outlineLevel="1" collapsed="false">
      <c r="A50" s="46"/>
      <c r="B50" s="66" t="s">
        <v>209</v>
      </c>
      <c r="C50" s="48" t="s">
        <v>135</v>
      </c>
      <c r="D50" s="48" t="s">
        <v>222</v>
      </c>
      <c r="E50" s="48" t="s">
        <v>218</v>
      </c>
      <c r="F50" s="49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</row>
    <row r="51" customFormat="false" ht="15" hidden="false" customHeight="false" outlineLevel="1" collapsed="false">
      <c r="A51" s="46"/>
      <c r="B51" s="66" t="s">
        <v>212</v>
      </c>
      <c r="C51" s="48" t="s">
        <v>135</v>
      </c>
      <c r="D51" s="48" t="s">
        <v>225</v>
      </c>
      <c r="E51" s="48" t="s">
        <v>224</v>
      </c>
      <c r="F51" s="49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</row>
    <row r="52" customFormat="false" ht="15" hidden="false" customHeight="false" outlineLevel="1" collapsed="false">
      <c r="A52" s="46"/>
      <c r="B52" s="47" t="s">
        <v>226</v>
      </c>
      <c r="C52" s="64" t="s">
        <v>227</v>
      </c>
      <c r="D52" s="64" t="s">
        <v>222</v>
      </c>
      <c r="E52" s="64" t="s">
        <v>228</v>
      </c>
      <c r="F52" s="49" t="n">
        <f aca="false">6.3*8.7*H35</f>
        <v>119306952.921294</v>
      </c>
      <c r="G52" s="50"/>
      <c r="H52" s="50"/>
      <c r="I52" s="50"/>
      <c r="J52" s="50"/>
      <c r="K52" s="50"/>
      <c r="L52" s="50"/>
      <c r="M52" s="50"/>
      <c r="N52" s="50"/>
      <c r="O52" s="50"/>
      <c r="P52" s="60" t="n">
        <f aca="false">+F52</f>
        <v>119306952.921294</v>
      </c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</row>
    <row r="53" customFormat="false" ht="15" hidden="false" customHeight="false" outlineLevel="1" collapsed="false">
      <c r="A53" s="46"/>
      <c r="B53" s="66" t="s">
        <v>206</v>
      </c>
      <c r="C53" s="48" t="s">
        <v>139</v>
      </c>
      <c r="D53" s="48" t="s">
        <v>222</v>
      </c>
      <c r="E53" s="48" t="s">
        <v>229</v>
      </c>
      <c r="F53" s="49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</row>
    <row r="54" customFormat="false" ht="15" hidden="false" customHeight="false" outlineLevel="1" collapsed="false">
      <c r="A54" s="46"/>
      <c r="B54" s="66" t="s">
        <v>209</v>
      </c>
      <c r="C54" s="48" t="s">
        <v>139</v>
      </c>
      <c r="D54" s="48" t="s">
        <v>230</v>
      </c>
      <c r="E54" s="48" t="s">
        <v>231</v>
      </c>
      <c r="F54" s="49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</row>
    <row r="55" customFormat="false" ht="15" hidden="false" customHeight="false" outlineLevel="1" collapsed="false">
      <c r="A55" s="46"/>
      <c r="B55" s="66" t="s">
        <v>212</v>
      </c>
      <c r="C55" s="48" t="s">
        <v>207</v>
      </c>
      <c r="D55" s="48" t="s">
        <v>232</v>
      </c>
      <c r="E55" s="48" t="s">
        <v>228</v>
      </c>
      <c r="F55" s="49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</row>
    <row r="56" customFormat="false" ht="15" hidden="false" customHeight="false" outlineLevel="1" collapsed="false">
      <c r="A56" s="46"/>
      <c r="B56" s="66" t="s">
        <v>233</v>
      </c>
      <c r="C56" s="48" t="s">
        <v>123</v>
      </c>
      <c r="D56" s="48" t="s">
        <v>230</v>
      </c>
      <c r="E56" s="48" t="s">
        <v>228</v>
      </c>
      <c r="F56" s="49" t="n">
        <v>174719083.536335</v>
      </c>
      <c r="G56" s="50"/>
      <c r="H56" s="50"/>
      <c r="I56" s="50"/>
      <c r="J56" s="50"/>
      <c r="K56" s="50"/>
      <c r="L56" s="50"/>
      <c r="M56" s="50"/>
      <c r="N56" s="50"/>
      <c r="O56" s="50"/>
      <c r="P56" s="60" t="n">
        <f aca="false">+F56</f>
        <v>174719083.536335</v>
      </c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</row>
    <row r="57" customFormat="false" ht="15" hidden="false" customHeight="false" outlineLevel="1" collapsed="false">
      <c r="A57" s="46"/>
      <c r="B57" s="64" t="s">
        <v>234</v>
      </c>
      <c r="C57" s="64" t="s">
        <v>235</v>
      </c>
      <c r="D57" s="64" t="s">
        <v>236</v>
      </c>
      <c r="E57" s="64" t="s">
        <v>237</v>
      </c>
      <c r="F57" s="69" t="n">
        <f aca="false">SUM(F58:F60)</f>
        <v>3214551587.7312</v>
      </c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60" t="n">
        <f aca="false">+F57</f>
        <v>3214551587.7312</v>
      </c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</row>
    <row r="58" customFormat="false" ht="15" hidden="false" customHeight="false" outlineLevel="1" collapsed="false">
      <c r="A58" s="46"/>
      <c r="B58" s="48" t="s">
        <v>238</v>
      </c>
      <c r="C58" s="48" t="s">
        <v>135</v>
      </c>
      <c r="D58" s="48" t="s">
        <v>236</v>
      </c>
      <c r="E58" s="48" t="s">
        <v>239</v>
      </c>
      <c r="F58" s="49" t="n">
        <v>490818713.42333</v>
      </c>
      <c r="G58" s="50"/>
      <c r="H58" s="6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</row>
    <row r="59" customFormat="false" ht="15" hidden="false" customHeight="false" outlineLevel="1" collapsed="false">
      <c r="A59" s="46"/>
      <c r="B59" s="48" t="s">
        <v>240</v>
      </c>
      <c r="C59" s="48" t="s">
        <v>135</v>
      </c>
      <c r="D59" s="48" t="s">
        <v>236</v>
      </c>
      <c r="E59" s="48" t="s">
        <v>239</v>
      </c>
      <c r="F59" s="49" t="n">
        <v>2386860655.84841</v>
      </c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</row>
    <row r="60" customFormat="false" ht="15" hidden="false" customHeight="false" outlineLevel="1" collapsed="false">
      <c r="A60" s="46"/>
      <c r="B60" s="48" t="s">
        <v>241</v>
      </c>
      <c r="C60" s="48" t="s">
        <v>139</v>
      </c>
      <c r="D60" s="48" t="s">
        <v>242</v>
      </c>
      <c r="E60" s="48" t="s">
        <v>243</v>
      </c>
      <c r="F60" s="49" t="n">
        <v>336872218.459468</v>
      </c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</row>
    <row r="61" customFormat="false" ht="15" hidden="false" customHeight="false" outlineLevel="1" collapsed="false">
      <c r="A61" s="46"/>
      <c r="B61" s="48" t="s">
        <v>244</v>
      </c>
      <c r="C61" s="48" t="s">
        <v>139</v>
      </c>
      <c r="D61" s="48" t="s">
        <v>245</v>
      </c>
      <c r="E61" s="48" t="s">
        <v>237</v>
      </c>
      <c r="F61" s="69" t="n">
        <f aca="false">+Sheet1!F55+Sheet1!F56+Sheet1!F57+Sheet1!F58+Sheet1!F59+Sheet1!F60+169244202</f>
        <v>3633834262</v>
      </c>
      <c r="G61" s="70"/>
      <c r="H61" s="50"/>
      <c r="I61" s="60"/>
      <c r="J61" s="50"/>
      <c r="K61" s="50"/>
      <c r="L61" s="50"/>
      <c r="M61" s="50"/>
      <c r="N61" s="50"/>
      <c r="O61" s="50"/>
      <c r="P61" s="50"/>
      <c r="Q61" s="50"/>
      <c r="R61" s="60" t="n">
        <f aca="false">+F61</f>
        <v>3633834262</v>
      </c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</row>
    <row r="62" customFormat="false" ht="15" hidden="false" customHeight="false" outlineLevel="1" collapsed="false">
      <c r="A62" s="46"/>
      <c r="B62" s="48" t="s">
        <v>246</v>
      </c>
      <c r="C62" s="48" t="s">
        <v>123</v>
      </c>
      <c r="D62" s="48" t="s">
        <v>247</v>
      </c>
      <c r="E62" s="48" t="s">
        <v>176</v>
      </c>
      <c r="F62" s="49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</row>
    <row r="63" customFormat="false" ht="15" hidden="false" customHeight="false" outlineLevel="1" collapsed="false">
      <c r="A63" s="46"/>
      <c r="B63" s="64" t="s">
        <v>248</v>
      </c>
      <c r="C63" s="64" t="s">
        <v>152</v>
      </c>
      <c r="D63" s="64" t="s">
        <v>249</v>
      </c>
      <c r="E63" s="64" t="s">
        <v>237</v>
      </c>
      <c r="F63" s="69" t="n">
        <f aca="false">SUM(F64:F66)</f>
        <v>2090587707</v>
      </c>
      <c r="G63" s="50"/>
      <c r="H63" s="50"/>
      <c r="I63" s="6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</row>
    <row r="64" customFormat="false" ht="15" hidden="false" customHeight="false" outlineLevel="1" collapsed="false">
      <c r="A64" s="46"/>
      <c r="B64" s="48" t="s">
        <v>250</v>
      </c>
      <c r="C64" s="48" t="s">
        <v>251</v>
      </c>
      <c r="D64" s="48" t="s">
        <v>249</v>
      </c>
      <c r="E64" s="48" t="s">
        <v>243</v>
      </c>
      <c r="F64" s="49" t="n">
        <v>544884824</v>
      </c>
      <c r="G64" s="50"/>
      <c r="H64" s="50"/>
      <c r="I64" s="60"/>
      <c r="J64" s="50"/>
      <c r="K64" s="50"/>
      <c r="L64" s="50"/>
      <c r="M64" s="50"/>
      <c r="N64" s="50"/>
      <c r="O64" s="50"/>
      <c r="P64" s="50"/>
      <c r="Q64" s="60" t="n">
        <f aca="false">+F64</f>
        <v>544884824</v>
      </c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</row>
    <row r="65" customFormat="false" ht="15" hidden="false" customHeight="false" outlineLevel="1" collapsed="false">
      <c r="A65" s="46"/>
      <c r="B65" s="48" t="s">
        <v>252</v>
      </c>
      <c r="C65" s="48" t="s">
        <v>253</v>
      </c>
      <c r="D65" s="48" t="s">
        <v>232</v>
      </c>
      <c r="E65" s="48" t="s">
        <v>243</v>
      </c>
      <c r="F65" s="49" t="n">
        <v>258224952</v>
      </c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60" t="n">
        <f aca="false">+F65</f>
        <v>258224952</v>
      </c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</row>
    <row r="66" customFormat="false" ht="15" hidden="false" customHeight="false" outlineLevel="1" collapsed="false">
      <c r="A66" s="46"/>
      <c r="B66" s="48" t="s">
        <v>254</v>
      </c>
      <c r="C66" s="48" t="s">
        <v>123</v>
      </c>
      <c r="D66" s="48" t="s">
        <v>255</v>
      </c>
      <c r="E66" s="48" t="s">
        <v>237</v>
      </c>
      <c r="F66" s="49" t="n">
        <v>1287477931</v>
      </c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60" t="n">
        <f aca="false">+F66</f>
        <v>1287477931</v>
      </c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</row>
    <row r="67" s="57" customFormat="true" ht="15" hidden="false" customHeight="false" outlineLevel="0" collapsed="false">
      <c r="A67" s="51" t="s">
        <v>256</v>
      </c>
      <c r="B67" s="52" t="s">
        <v>72</v>
      </c>
      <c r="C67" s="53" t="s">
        <v>257</v>
      </c>
      <c r="D67" s="53" t="s">
        <v>258</v>
      </c>
      <c r="E67" s="53" t="s">
        <v>259</v>
      </c>
      <c r="F67" s="61"/>
      <c r="G67" s="62"/>
      <c r="H67" s="62"/>
      <c r="I67" s="56" t="n">
        <f aca="false">SUM(I68:I71)</f>
        <v>0</v>
      </c>
      <c r="J67" s="56" t="n">
        <f aca="false">SUM(J68:J71)</f>
        <v>0</v>
      </c>
      <c r="K67" s="56" t="n">
        <f aca="false">SUM(K68:K71)</f>
        <v>0</v>
      </c>
      <c r="L67" s="56" t="n">
        <f aca="false">SUM(L68:L71)</f>
        <v>0</v>
      </c>
      <c r="M67" s="56" t="n">
        <f aca="false">SUM(M68:M71)</f>
        <v>0</v>
      </c>
      <c r="N67" s="56" t="n">
        <f aca="false">SUM(N68:N71)</f>
        <v>0</v>
      </c>
      <c r="O67" s="56" t="n">
        <f aca="false">SUM(O68:O71)</f>
        <v>0</v>
      </c>
      <c r="P67" s="56" t="n">
        <f aca="false">SUM(P68:P71)</f>
        <v>0</v>
      </c>
      <c r="Q67" s="56" t="n">
        <f aca="false">SUM(Q68:Q71)</f>
        <v>0</v>
      </c>
      <c r="R67" s="56" t="n">
        <f aca="false">SUM(R68:R71)</f>
        <v>0</v>
      </c>
      <c r="S67" s="56" t="n">
        <f aca="false">SUM(S68:S71)</f>
        <v>0</v>
      </c>
      <c r="T67" s="56" t="n">
        <f aca="false">SUM(T68:T71)</f>
        <v>0</v>
      </c>
      <c r="U67" s="56" t="n">
        <f aca="false">SUM(U68:U71)</f>
        <v>0</v>
      </c>
      <c r="V67" s="56" t="n">
        <f aca="false">SUM(V68:V71)</f>
        <v>0</v>
      </c>
      <c r="W67" s="56" t="n">
        <f aca="false">SUM(W68:W71)</f>
        <v>0</v>
      </c>
      <c r="X67" s="56" t="n">
        <f aca="false">SUM(X68:X71)</f>
        <v>0</v>
      </c>
      <c r="Y67" s="56" t="n">
        <f aca="false">SUM(Y68:Y71)</f>
        <v>0</v>
      </c>
      <c r="Z67" s="56" t="n">
        <f aca="false">SUM(Z68:Z71)</f>
        <v>0</v>
      </c>
      <c r="AA67" s="56" t="n">
        <f aca="false">SUM(AA68:AA71)</f>
        <v>0</v>
      </c>
      <c r="AB67" s="56" t="n">
        <f aca="false">SUM(AB68:AB71)</f>
        <v>0</v>
      </c>
      <c r="AC67" s="56" t="n">
        <f aca="false">SUM(AC68:AC71)</f>
        <v>0</v>
      </c>
    </row>
    <row r="68" customFormat="false" ht="15" hidden="false" customHeight="false" outlineLevel="1" collapsed="false">
      <c r="A68" s="46"/>
      <c r="B68" s="48" t="s">
        <v>260</v>
      </c>
      <c r="C68" s="48" t="s">
        <v>123</v>
      </c>
      <c r="D68" s="48" t="s">
        <v>258</v>
      </c>
      <c r="E68" s="48" t="s">
        <v>261</v>
      </c>
      <c r="F68" s="49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50"/>
      <c r="X68" s="50"/>
      <c r="Y68" s="50"/>
      <c r="Z68" s="50"/>
      <c r="AA68" s="50"/>
      <c r="AB68" s="50"/>
      <c r="AC68" s="50"/>
    </row>
    <row r="69" customFormat="false" ht="15" hidden="false" customHeight="false" outlineLevel="1" collapsed="false">
      <c r="A69" s="46"/>
      <c r="B69" s="48" t="s">
        <v>262</v>
      </c>
      <c r="C69" s="48" t="s">
        <v>207</v>
      </c>
      <c r="D69" s="48" t="s">
        <v>263</v>
      </c>
      <c r="E69" s="48" t="s">
        <v>264</v>
      </c>
      <c r="F69" s="49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50"/>
      <c r="X69" s="50"/>
      <c r="Y69" s="50"/>
      <c r="Z69" s="50"/>
      <c r="AA69" s="50"/>
      <c r="AB69" s="50"/>
      <c r="AC69" s="50"/>
    </row>
    <row r="70" customFormat="false" ht="15" hidden="false" customHeight="false" outlineLevel="1" collapsed="false">
      <c r="A70" s="46"/>
      <c r="B70" s="48" t="s">
        <v>265</v>
      </c>
      <c r="C70" s="48" t="s">
        <v>266</v>
      </c>
      <c r="D70" s="48" t="s">
        <v>267</v>
      </c>
      <c r="E70" s="48" t="s">
        <v>268</v>
      </c>
      <c r="F70" s="49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50"/>
      <c r="X70" s="50"/>
      <c r="Y70" s="50"/>
      <c r="Z70" s="50"/>
      <c r="AA70" s="50"/>
      <c r="AB70" s="50"/>
      <c r="AC70" s="50"/>
    </row>
    <row r="71" customFormat="false" ht="15" hidden="false" customHeight="false" outlineLevel="1" collapsed="false">
      <c r="A71" s="46"/>
      <c r="B71" s="48" t="s">
        <v>269</v>
      </c>
      <c r="C71" s="48" t="s">
        <v>118</v>
      </c>
      <c r="D71" s="48" t="s">
        <v>270</v>
      </c>
      <c r="E71" s="48" t="s">
        <v>259</v>
      </c>
      <c r="F71" s="49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50"/>
      <c r="X71" s="50"/>
      <c r="Y71" s="50"/>
      <c r="Z71" s="50"/>
      <c r="AA71" s="50"/>
      <c r="AB71" s="50"/>
      <c r="AC71" s="50"/>
    </row>
    <row r="72" s="57" customFormat="true" ht="15" hidden="false" customHeight="false" outlineLevel="0" collapsed="false">
      <c r="A72" s="51" t="s">
        <v>271</v>
      </c>
      <c r="B72" s="52" t="s">
        <v>272</v>
      </c>
      <c r="C72" s="53" t="s">
        <v>273</v>
      </c>
      <c r="D72" s="53" t="s">
        <v>258</v>
      </c>
      <c r="E72" s="53" t="s">
        <v>274</v>
      </c>
      <c r="F72" s="54" t="n">
        <f aca="false">SUM(F73:F77)</f>
        <v>4349894082.1328</v>
      </c>
      <c r="G72" s="62"/>
      <c r="H72" s="62"/>
      <c r="I72" s="56" t="n">
        <f aca="false">SUM(I73:I77)</f>
        <v>0</v>
      </c>
      <c r="J72" s="56" t="n">
        <f aca="false">SUM(J73:J77)</f>
        <v>0</v>
      </c>
      <c r="K72" s="56" t="n">
        <f aca="false">SUM(K73:K77)</f>
        <v>1554566124.49811</v>
      </c>
      <c r="L72" s="56" t="n">
        <f aca="false">SUM(L73:L77)</f>
        <v>249597899.858273</v>
      </c>
      <c r="M72" s="56" t="n">
        <f aca="false">SUM(M73:M77)</f>
        <v>584615939.163195</v>
      </c>
      <c r="N72" s="56" t="n">
        <f aca="false">SUM(N73:N77)</f>
        <v>584615939.163195</v>
      </c>
      <c r="O72" s="56" t="n">
        <f aca="false">SUM(O73:O77)</f>
        <v>584615939.163195</v>
      </c>
      <c r="P72" s="56" t="n">
        <f aca="false">SUM(P73:P77)</f>
        <v>430359346.667792</v>
      </c>
      <c r="Q72" s="56" t="n">
        <f aca="false">SUM(Q73:Q77)</f>
        <v>180761446.809519</v>
      </c>
      <c r="R72" s="56" t="n">
        <f aca="false">SUM(R73:R77)</f>
        <v>180761446.809519</v>
      </c>
      <c r="S72" s="56" t="n">
        <f aca="false">SUM(S73:S77)</f>
        <v>0</v>
      </c>
      <c r="T72" s="56" t="n">
        <f aca="false">SUM(T73:T77)</f>
        <v>0</v>
      </c>
      <c r="U72" s="56" t="n">
        <f aca="false">SUM(U73:U77)</f>
        <v>0</v>
      </c>
      <c r="V72" s="56" t="n">
        <f aca="false">SUM(V73:V77)</f>
        <v>0</v>
      </c>
      <c r="W72" s="56" t="n">
        <f aca="false">SUM(W73:W77)</f>
        <v>0</v>
      </c>
      <c r="X72" s="56" t="n">
        <f aca="false">SUM(X73:X77)</f>
        <v>0</v>
      </c>
      <c r="Y72" s="56" t="n">
        <f aca="false">SUM(Y73:Y77)</f>
        <v>0</v>
      </c>
      <c r="Z72" s="56" t="n">
        <f aca="false">SUM(Z73:Z77)</f>
        <v>0</v>
      </c>
      <c r="AA72" s="56" t="n">
        <f aca="false">SUM(AA73:AA77)</f>
        <v>0</v>
      </c>
      <c r="AB72" s="56" t="n">
        <f aca="false">SUM(AB73:AB77)</f>
        <v>0</v>
      </c>
      <c r="AC72" s="56" t="n">
        <f aca="false">SUM(AC73:AC77)</f>
        <v>0</v>
      </c>
    </row>
    <row r="73" customFormat="false" ht="15" hidden="false" customHeight="false" outlineLevel="1" collapsed="false">
      <c r="A73" s="46"/>
      <c r="B73" s="58" t="s">
        <v>275</v>
      </c>
      <c r="C73" s="64"/>
      <c r="D73" s="64"/>
      <c r="E73" s="64"/>
      <c r="F73" s="49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50"/>
      <c r="X73" s="50"/>
      <c r="Y73" s="50"/>
      <c r="Z73" s="50"/>
      <c r="AA73" s="50"/>
      <c r="AB73" s="50"/>
      <c r="AC73" s="50"/>
    </row>
    <row r="74" customFormat="false" ht="15" hidden="false" customHeight="false" outlineLevel="1" collapsed="false">
      <c r="A74" s="46"/>
      <c r="B74" s="58" t="s">
        <v>148</v>
      </c>
      <c r="C74" s="48" t="s">
        <v>123</v>
      </c>
      <c r="D74" s="48" t="s">
        <v>258</v>
      </c>
      <c r="E74" s="48" t="s">
        <v>261</v>
      </c>
      <c r="F74" s="49"/>
      <c r="G74" s="60"/>
      <c r="H74" s="60"/>
      <c r="I74" s="60"/>
      <c r="J74" s="60"/>
      <c r="K74" s="60" t="n">
        <f aca="false">+F72*30%</f>
        <v>1304968224.63984</v>
      </c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50"/>
      <c r="X74" s="50"/>
      <c r="Y74" s="50"/>
      <c r="Z74" s="50"/>
      <c r="AA74" s="50"/>
      <c r="AB74" s="50"/>
      <c r="AC74" s="50"/>
    </row>
    <row r="75" customFormat="false" ht="15" hidden="false" customHeight="false" outlineLevel="1" collapsed="false">
      <c r="A75" s="46"/>
      <c r="B75" s="48" t="s">
        <v>276</v>
      </c>
      <c r="C75" s="48" t="s">
        <v>277</v>
      </c>
      <c r="D75" s="48" t="s">
        <v>263</v>
      </c>
      <c r="E75" s="48" t="s">
        <v>278</v>
      </c>
      <c r="F75" s="49" t="n">
        <v>2139410570.21377</v>
      </c>
      <c r="G75" s="60"/>
      <c r="H75" s="60"/>
      <c r="I75" s="60"/>
      <c r="J75" s="60"/>
      <c r="K75" s="60" t="n">
        <f aca="false">+F75*70%/6</f>
        <v>249597899.858273</v>
      </c>
      <c r="L75" s="60" t="n">
        <f aca="false">+K75</f>
        <v>249597899.858273</v>
      </c>
      <c r="M75" s="60" t="n">
        <f aca="false">+L75</f>
        <v>249597899.858273</v>
      </c>
      <c r="N75" s="60" t="n">
        <f aca="false">+M75</f>
        <v>249597899.858273</v>
      </c>
      <c r="O75" s="60" t="n">
        <f aca="false">+N75</f>
        <v>249597899.858273</v>
      </c>
      <c r="P75" s="60" t="n">
        <f aca="false">+O75</f>
        <v>249597899.858273</v>
      </c>
      <c r="Q75" s="60"/>
      <c r="R75" s="60"/>
      <c r="S75" s="60"/>
      <c r="T75" s="60"/>
      <c r="U75" s="60"/>
      <c r="V75" s="60"/>
      <c r="W75" s="50"/>
      <c r="X75" s="50"/>
      <c r="Y75" s="50"/>
      <c r="Z75" s="50"/>
      <c r="AA75" s="50"/>
      <c r="AB75" s="50"/>
      <c r="AC75" s="50"/>
    </row>
    <row r="76" customFormat="false" ht="15" hidden="false" customHeight="false" outlineLevel="1" collapsed="false">
      <c r="A76" s="46"/>
      <c r="B76" s="48" t="s">
        <v>279</v>
      </c>
      <c r="C76" s="48" t="s">
        <v>251</v>
      </c>
      <c r="D76" s="48" t="s">
        <v>280</v>
      </c>
      <c r="E76" s="48" t="s">
        <v>281</v>
      </c>
      <c r="F76" s="49" t="n">
        <v>1435791597.0211</v>
      </c>
      <c r="G76" s="60"/>
      <c r="H76" s="60"/>
      <c r="I76" s="60"/>
      <c r="J76" s="60"/>
      <c r="K76" s="60"/>
      <c r="L76" s="60"/>
      <c r="M76" s="60" t="n">
        <f aca="false">+F76*70%/3</f>
        <v>335018039.304922</v>
      </c>
      <c r="N76" s="60" t="n">
        <f aca="false">+M76</f>
        <v>335018039.304922</v>
      </c>
      <c r="O76" s="60" t="n">
        <f aca="false">+N76</f>
        <v>335018039.304922</v>
      </c>
      <c r="P76" s="60"/>
      <c r="Q76" s="60"/>
      <c r="R76" s="60"/>
      <c r="S76" s="60"/>
      <c r="T76" s="60"/>
      <c r="U76" s="60"/>
      <c r="V76" s="60"/>
      <c r="W76" s="50"/>
      <c r="X76" s="50"/>
      <c r="Y76" s="50"/>
      <c r="Z76" s="50"/>
      <c r="AA76" s="50"/>
      <c r="AB76" s="50"/>
      <c r="AC76" s="50"/>
    </row>
    <row r="77" customFormat="false" ht="15" hidden="false" customHeight="false" outlineLevel="1" collapsed="false">
      <c r="A77" s="46"/>
      <c r="B77" s="48" t="s">
        <v>282</v>
      </c>
      <c r="C77" s="48" t="s">
        <v>251</v>
      </c>
      <c r="D77" s="48" t="s">
        <v>283</v>
      </c>
      <c r="E77" s="48" t="s">
        <v>274</v>
      </c>
      <c r="F77" s="49" t="n">
        <v>774691914.89794</v>
      </c>
      <c r="G77" s="60"/>
      <c r="H77" s="60"/>
      <c r="I77" s="60"/>
      <c r="J77" s="60"/>
      <c r="K77" s="60"/>
      <c r="L77" s="60"/>
      <c r="M77" s="60"/>
      <c r="N77" s="60"/>
      <c r="O77" s="60"/>
      <c r="P77" s="60" t="n">
        <f aca="false">+F77*70%/3</f>
        <v>180761446.809519</v>
      </c>
      <c r="Q77" s="60" t="n">
        <f aca="false">+P77</f>
        <v>180761446.809519</v>
      </c>
      <c r="R77" s="60" t="n">
        <f aca="false">+Q77</f>
        <v>180761446.809519</v>
      </c>
      <c r="S77" s="60"/>
      <c r="T77" s="60"/>
      <c r="U77" s="60"/>
      <c r="V77" s="60"/>
      <c r="W77" s="50"/>
      <c r="X77" s="50"/>
      <c r="Y77" s="50"/>
      <c r="Z77" s="50"/>
      <c r="AA77" s="50"/>
      <c r="AB77" s="50"/>
      <c r="AC77" s="50"/>
    </row>
    <row r="78" s="57" customFormat="true" ht="15" hidden="false" customHeight="false" outlineLevel="0" collapsed="false">
      <c r="A78" s="51" t="s">
        <v>284</v>
      </c>
      <c r="B78" s="52" t="s">
        <v>285</v>
      </c>
      <c r="C78" s="53" t="s">
        <v>277</v>
      </c>
      <c r="D78" s="53" t="s">
        <v>264</v>
      </c>
      <c r="E78" s="53" t="s">
        <v>247</v>
      </c>
      <c r="F78" s="54" t="n">
        <f aca="false">SUM(F79:F82)</f>
        <v>55923016218.7711</v>
      </c>
      <c r="G78" s="62"/>
      <c r="H78" s="62"/>
      <c r="I78" s="56" t="n">
        <f aca="false">SUM(I79:I82)</f>
        <v>0</v>
      </c>
      <c r="J78" s="56" t="n">
        <f aca="false">SUM(J79:J82)</f>
        <v>0</v>
      </c>
      <c r="K78" s="56" t="n">
        <f aca="false">SUM(K79:K82)</f>
        <v>0</v>
      </c>
      <c r="L78" s="56" t="n">
        <f aca="false">SUM(L79:L82)</f>
        <v>0</v>
      </c>
      <c r="M78" s="56" t="n">
        <f aca="false">SUM(M79:M82)</f>
        <v>26563432703.9163</v>
      </c>
      <c r="N78" s="56" t="n">
        <f aca="false">SUM(N79:N82)</f>
        <v>9786527838.28494</v>
      </c>
      <c r="O78" s="56" t="n">
        <f aca="false">SUM(O79:O82)</f>
        <v>9786527838.28494</v>
      </c>
      <c r="P78" s="56" t="n">
        <f aca="false">SUM(P79:P82)</f>
        <v>9786527838.28494</v>
      </c>
      <c r="Q78" s="56" t="n">
        <f aca="false">SUM(Q79:Q82)</f>
        <v>416050000</v>
      </c>
      <c r="R78" s="56" t="n">
        <f aca="false">SUM(R79:R82)</f>
        <v>0</v>
      </c>
      <c r="S78" s="56" t="n">
        <f aca="false">SUM(S79:S82)</f>
        <v>0</v>
      </c>
      <c r="T78" s="56" t="n">
        <f aca="false">SUM(T79:T82)</f>
        <v>0</v>
      </c>
      <c r="U78" s="56" t="n">
        <f aca="false">SUM(U79:U82)</f>
        <v>0</v>
      </c>
      <c r="V78" s="56" t="n">
        <f aca="false">SUM(V79:V82)</f>
        <v>0</v>
      </c>
      <c r="W78" s="56" t="n">
        <f aca="false">SUM(W79:W82)</f>
        <v>0</v>
      </c>
      <c r="X78" s="56" t="n">
        <f aca="false">SUM(X79:X82)</f>
        <v>0</v>
      </c>
      <c r="Y78" s="56" t="n">
        <f aca="false">SUM(Y79:Y82)</f>
        <v>0</v>
      </c>
      <c r="Z78" s="56" t="n">
        <f aca="false">SUM(Z79:Z82)</f>
        <v>0</v>
      </c>
      <c r="AA78" s="56" t="n">
        <f aca="false">SUM(AA79:AA82)</f>
        <v>0</v>
      </c>
      <c r="AB78" s="56" t="n">
        <f aca="false">SUM(AB79:AB82)</f>
        <v>0</v>
      </c>
      <c r="AC78" s="56" t="n">
        <f aca="false">SUM(AC79:AC82)</f>
        <v>0</v>
      </c>
    </row>
    <row r="79" customFormat="false" ht="15" hidden="false" customHeight="false" outlineLevel="1" collapsed="false">
      <c r="A79" s="46"/>
      <c r="B79" s="58" t="s">
        <v>275</v>
      </c>
      <c r="C79" s="48" t="s">
        <v>135</v>
      </c>
      <c r="D79" s="48" t="s">
        <v>264</v>
      </c>
      <c r="E79" s="48" t="s">
        <v>286</v>
      </c>
      <c r="F79" s="49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50"/>
      <c r="X79" s="50"/>
      <c r="Y79" s="50"/>
      <c r="Z79" s="50"/>
      <c r="AA79" s="50"/>
      <c r="AB79" s="50"/>
      <c r="AC79" s="50"/>
    </row>
    <row r="80" customFormat="false" ht="15" hidden="false" customHeight="false" outlineLevel="1" collapsed="false">
      <c r="A80" s="46"/>
      <c r="B80" s="58" t="s">
        <v>148</v>
      </c>
      <c r="C80" s="48" t="s">
        <v>135</v>
      </c>
      <c r="D80" s="48" t="s">
        <v>287</v>
      </c>
      <c r="E80" s="48" t="s">
        <v>288</v>
      </c>
      <c r="F80" s="49"/>
      <c r="G80" s="60"/>
      <c r="H80" s="60"/>
      <c r="I80" s="60"/>
      <c r="J80" s="60"/>
      <c r="K80" s="60"/>
      <c r="L80" s="60"/>
      <c r="M80" s="60" t="n">
        <f aca="false">+F78*30%</f>
        <v>16776904865.6313</v>
      </c>
      <c r="N80" s="60"/>
      <c r="O80" s="60"/>
      <c r="P80" s="60"/>
      <c r="Q80" s="60"/>
      <c r="R80" s="60"/>
      <c r="S80" s="60"/>
      <c r="T80" s="60"/>
      <c r="U80" s="60"/>
      <c r="V80" s="60"/>
      <c r="W80" s="50"/>
      <c r="X80" s="50"/>
      <c r="Y80" s="50"/>
      <c r="Z80" s="50"/>
      <c r="AA80" s="50"/>
      <c r="AB80" s="50"/>
      <c r="AC80" s="50"/>
    </row>
    <row r="81" customFormat="false" ht="15" hidden="false" customHeight="false" outlineLevel="1" collapsed="false">
      <c r="A81" s="46"/>
      <c r="B81" s="58" t="s">
        <v>151</v>
      </c>
      <c r="C81" s="48" t="s">
        <v>143</v>
      </c>
      <c r="D81" s="48" t="s">
        <v>289</v>
      </c>
      <c r="E81" s="48" t="s">
        <v>255</v>
      </c>
      <c r="F81" s="49" t="n">
        <f aca="false">60150066218.7711-F11</f>
        <v>55506966218.7711</v>
      </c>
      <c r="G81" s="60"/>
      <c r="H81" s="60"/>
      <c r="I81" s="60"/>
      <c r="J81" s="60"/>
      <c r="K81" s="60"/>
      <c r="L81" s="60"/>
      <c r="M81" s="60" t="n">
        <f aca="false">+(F78-M80)/4</f>
        <v>9786527838.28494</v>
      </c>
      <c r="N81" s="60" t="n">
        <f aca="false">+M81</f>
        <v>9786527838.28494</v>
      </c>
      <c r="O81" s="60" t="n">
        <f aca="false">+N81</f>
        <v>9786527838.28494</v>
      </c>
      <c r="P81" s="60" t="n">
        <f aca="false">+O81</f>
        <v>9786527838.28494</v>
      </c>
      <c r="Q81" s="60"/>
      <c r="R81" s="60"/>
      <c r="S81" s="60"/>
      <c r="T81" s="60"/>
      <c r="U81" s="60"/>
      <c r="V81" s="60"/>
      <c r="W81" s="50"/>
      <c r="X81" s="50"/>
      <c r="Y81" s="50"/>
      <c r="Z81" s="50"/>
      <c r="AA81" s="50"/>
      <c r="AB81" s="50"/>
      <c r="AC81" s="50"/>
    </row>
    <row r="82" customFormat="false" ht="15" hidden="false" customHeight="false" outlineLevel="1" collapsed="false">
      <c r="A82" s="46"/>
      <c r="B82" s="48" t="s">
        <v>290</v>
      </c>
      <c r="C82" s="48" t="s">
        <v>123</v>
      </c>
      <c r="D82" s="48" t="s">
        <v>268</v>
      </c>
      <c r="E82" s="48" t="s">
        <v>247</v>
      </c>
      <c r="F82" s="49" t="n">
        <f aca="false">785*530000</f>
        <v>416050000</v>
      </c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 t="n">
        <f aca="false">+F82</f>
        <v>416050000</v>
      </c>
      <c r="R82" s="60"/>
      <c r="S82" s="60"/>
      <c r="T82" s="60"/>
      <c r="U82" s="60"/>
      <c r="V82" s="60"/>
      <c r="W82" s="50"/>
      <c r="X82" s="50"/>
      <c r="Y82" s="50"/>
      <c r="Z82" s="50"/>
      <c r="AA82" s="50"/>
      <c r="AB82" s="50"/>
      <c r="AC82" s="50"/>
    </row>
    <row r="83" s="57" customFormat="true" ht="15" hidden="false" customHeight="false" outlineLevel="0" collapsed="false">
      <c r="A83" s="51" t="s">
        <v>291</v>
      </c>
      <c r="B83" s="52" t="s">
        <v>292</v>
      </c>
      <c r="C83" s="53" t="s">
        <v>293</v>
      </c>
      <c r="D83" s="53" t="s">
        <v>287</v>
      </c>
      <c r="E83" s="53" t="s">
        <v>294</v>
      </c>
      <c r="F83" s="54" t="n">
        <f aca="false">SUM(F84:F90)</f>
        <v>21038788834.3608</v>
      </c>
      <c r="G83" s="62"/>
      <c r="H83" s="62"/>
      <c r="I83" s="56" t="n">
        <f aca="false">SUM(I84:I90)</f>
        <v>0</v>
      </c>
      <c r="J83" s="56" t="n">
        <f aca="false">SUM(J84:J90)</f>
        <v>0</v>
      </c>
      <c r="K83" s="56" t="n">
        <f aca="false">SUM(K84:K90)</f>
        <v>0</v>
      </c>
      <c r="L83" s="56" t="n">
        <f aca="false">SUM(L84:L90)</f>
        <v>0</v>
      </c>
      <c r="M83" s="56" t="n">
        <f aca="false">SUM(M84:M90)</f>
        <v>0</v>
      </c>
      <c r="N83" s="56" t="n">
        <f aca="false">SUM(N84:N90)</f>
        <v>0</v>
      </c>
      <c r="O83" s="56" t="n">
        <f aca="false">SUM(O84:O90)</f>
        <v>6311636650.30825</v>
      </c>
      <c r="P83" s="56" t="n">
        <f aca="false">SUM(P84:P90)</f>
        <v>374396849.787409</v>
      </c>
      <c r="Q83" s="56" t="n">
        <f aca="false">SUM(Q84:Q90)</f>
        <v>374396849.787409</v>
      </c>
      <c r="R83" s="56" t="n">
        <f aca="false">SUM(R84:R90)</f>
        <v>374396849.787409</v>
      </c>
      <c r="S83" s="56" t="n">
        <f aca="false">SUM(S84:S90)</f>
        <v>374396849.787409</v>
      </c>
      <c r="T83" s="56" t="n">
        <f aca="false">SUM(T84:T90)</f>
        <v>1044432928.39725</v>
      </c>
      <c r="U83" s="56" t="n">
        <f aca="false">SUM(U84:U90)</f>
        <v>1044432928.39725</v>
      </c>
      <c r="V83" s="56" t="n">
        <f aca="false">SUM(V84:V90)</f>
        <v>1044432928.39725</v>
      </c>
      <c r="W83" s="56" t="n">
        <f aca="false">SUM(W84:W90)</f>
        <v>735919743.406448</v>
      </c>
      <c r="X83" s="56" t="n">
        <f aca="false">SUM(X84:X90)</f>
        <v>735919743.406448</v>
      </c>
      <c r="Y83" s="56" t="n">
        <f aca="false">SUM(Y84:Y90)</f>
        <v>361522893.619039</v>
      </c>
      <c r="Z83" s="56" t="n">
        <f aca="false">SUM(Z84:Z90)</f>
        <v>1745310066.65544</v>
      </c>
      <c r="AA83" s="56" t="n">
        <f aca="false">SUM(AA84:AA90)</f>
        <v>1745310066.65544</v>
      </c>
      <c r="AB83" s="56" t="n">
        <f aca="false">SUM(AB84:AB90)</f>
        <v>1745310066.65544</v>
      </c>
      <c r="AC83" s="56" t="n">
        <f aca="false">SUM(AC84:AC90)</f>
        <v>3401370269.10036</v>
      </c>
    </row>
    <row r="84" customFormat="false" ht="15" hidden="false" customHeight="false" outlineLevel="1" collapsed="false">
      <c r="A84" s="46"/>
      <c r="B84" s="58" t="s">
        <v>275</v>
      </c>
      <c r="C84" s="48" t="s">
        <v>123</v>
      </c>
      <c r="D84" s="48" t="s">
        <v>287</v>
      </c>
      <c r="E84" s="48" t="s">
        <v>295</v>
      </c>
      <c r="F84" s="49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50"/>
      <c r="X84" s="50"/>
      <c r="Y84" s="50"/>
      <c r="Z84" s="50"/>
      <c r="AA84" s="50"/>
      <c r="AB84" s="50"/>
      <c r="AC84" s="50"/>
    </row>
    <row r="85" customFormat="false" ht="15" hidden="false" customHeight="false" outlineLevel="1" collapsed="false">
      <c r="A85" s="46"/>
      <c r="B85" s="58" t="s">
        <v>148</v>
      </c>
      <c r="C85" s="48" t="s">
        <v>123</v>
      </c>
      <c r="D85" s="48" t="s">
        <v>296</v>
      </c>
      <c r="E85" s="48" t="s">
        <v>222</v>
      </c>
      <c r="F85" s="49"/>
      <c r="G85" s="60"/>
      <c r="H85" s="60"/>
      <c r="I85" s="60"/>
      <c r="J85" s="60"/>
      <c r="K85" s="60"/>
      <c r="L85" s="60"/>
      <c r="M85" s="60"/>
      <c r="N85" s="60"/>
      <c r="O85" s="60" t="n">
        <f aca="false">+F83*30%</f>
        <v>6311636650.30825</v>
      </c>
      <c r="P85" s="60"/>
      <c r="Q85" s="60"/>
      <c r="R85" s="60"/>
      <c r="S85" s="60"/>
      <c r="T85" s="60"/>
      <c r="U85" s="60"/>
      <c r="V85" s="60"/>
      <c r="W85" s="50"/>
      <c r="X85" s="50"/>
      <c r="Y85" s="50"/>
      <c r="Z85" s="50"/>
      <c r="AA85" s="50"/>
      <c r="AB85" s="50"/>
      <c r="AC85" s="50"/>
    </row>
    <row r="86" customFormat="false" ht="15" hidden="false" customHeight="false" outlineLevel="1" collapsed="false">
      <c r="A86" s="46"/>
      <c r="B86" s="48" t="s">
        <v>276</v>
      </c>
      <c r="C86" s="48" t="s">
        <v>297</v>
      </c>
      <c r="D86" s="48" t="s">
        <v>268</v>
      </c>
      <c r="E86" s="48" t="s">
        <v>298</v>
      </c>
      <c r="F86" s="49" t="n">
        <v>4278821140.42753</v>
      </c>
      <c r="G86" s="60"/>
      <c r="H86" s="60"/>
      <c r="I86" s="60"/>
      <c r="J86" s="60"/>
      <c r="K86" s="60"/>
      <c r="L86" s="60"/>
      <c r="M86" s="60"/>
      <c r="N86" s="60"/>
      <c r="O86" s="60"/>
      <c r="P86" s="60" t="n">
        <f aca="false">+F86*70%/8</f>
        <v>374396849.787409</v>
      </c>
      <c r="Q86" s="60" t="n">
        <f aca="false">+P86</f>
        <v>374396849.787409</v>
      </c>
      <c r="R86" s="60" t="n">
        <f aca="false">+Q86</f>
        <v>374396849.787409</v>
      </c>
      <c r="S86" s="60" t="n">
        <f aca="false">+R86</f>
        <v>374396849.787409</v>
      </c>
      <c r="T86" s="60" t="n">
        <f aca="false">+S86</f>
        <v>374396849.787409</v>
      </c>
      <c r="U86" s="60" t="n">
        <f aca="false">+T86</f>
        <v>374396849.787409</v>
      </c>
      <c r="V86" s="60" t="n">
        <f aca="false">+U86</f>
        <v>374396849.787409</v>
      </c>
      <c r="W86" s="60" t="n">
        <f aca="false">+V86</f>
        <v>374396849.787409</v>
      </c>
      <c r="X86" s="60" t="n">
        <f aca="false">+W86</f>
        <v>374396849.787409</v>
      </c>
      <c r="Y86" s="50"/>
      <c r="Z86" s="50"/>
      <c r="AA86" s="50"/>
      <c r="AB86" s="50"/>
      <c r="AC86" s="50"/>
    </row>
    <row r="87" customFormat="false" ht="15" hidden="false" customHeight="false" outlineLevel="1" collapsed="false">
      <c r="A87" s="46"/>
      <c r="B87" s="48" t="s">
        <v>299</v>
      </c>
      <c r="C87" s="48" t="s">
        <v>251</v>
      </c>
      <c r="D87" s="48" t="s">
        <v>300</v>
      </c>
      <c r="E87" s="48" t="s">
        <v>301</v>
      </c>
      <c r="F87" s="49" t="n">
        <v>2871583194.04219</v>
      </c>
      <c r="G87" s="60"/>
      <c r="H87" s="60"/>
      <c r="I87" s="60"/>
      <c r="J87" s="60"/>
      <c r="K87" s="60"/>
      <c r="L87" s="60"/>
      <c r="M87" s="60"/>
      <c r="N87" s="60"/>
      <c r="O87" s="60"/>
      <c r="P87" s="50"/>
      <c r="Q87" s="60"/>
      <c r="R87" s="60"/>
      <c r="S87" s="60"/>
      <c r="T87" s="60" t="n">
        <f aca="false">+F87*70%/3</f>
        <v>670036078.609845</v>
      </c>
      <c r="U87" s="60" t="n">
        <f aca="false">+T87</f>
        <v>670036078.609845</v>
      </c>
      <c r="V87" s="60" t="n">
        <f aca="false">+U87</f>
        <v>670036078.609845</v>
      </c>
      <c r="W87" s="50"/>
      <c r="X87" s="50"/>
      <c r="Y87" s="50"/>
      <c r="Z87" s="50"/>
      <c r="AA87" s="50"/>
      <c r="AB87" s="50"/>
      <c r="AC87" s="50"/>
    </row>
    <row r="88" customFormat="false" ht="15" hidden="false" customHeight="false" outlineLevel="1" collapsed="false">
      <c r="A88" s="46"/>
      <c r="B88" s="48" t="s">
        <v>282</v>
      </c>
      <c r="C88" s="48" t="s">
        <v>251</v>
      </c>
      <c r="D88" s="48" t="s">
        <v>302</v>
      </c>
      <c r="E88" s="48" t="s">
        <v>294</v>
      </c>
      <c r="F88" s="49" t="n">
        <v>1549383829.79588</v>
      </c>
      <c r="G88" s="60"/>
      <c r="H88" s="60"/>
      <c r="I88" s="60"/>
      <c r="J88" s="60"/>
      <c r="K88" s="60"/>
      <c r="L88" s="60"/>
      <c r="M88" s="60"/>
      <c r="N88" s="60"/>
      <c r="O88" s="60"/>
      <c r="P88" s="50"/>
      <c r="Q88" s="60"/>
      <c r="R88" s="60"/>
      <c r="S88" s="60"/>
      <c r="T88" s="60"/>
      <c r="U88" s="60"/>
      <c r="V88" s="60"/>
      <c r="W88" s="60" t="n">
        <f aca="false">+F88*70%/3</f>
        <v>361522893.619039</v>
      </c>
      <c r="X88" s="60" t="n">
        <f aca="false">+W88</f>
        <v>361522893.619039</v>
      </c>
      <c r="Y88" s="60" t="n">
        <f aca="false">+X88</f>
        <v>361522893.619039</v>
      </c>
      <c r="Z88" s="50"/>
      <c r="AA88" s="50"/>
      <c r="AB88" s="50"/>
      <c r="AC88" s="50"/>
    </row>
    <row r="89" customFormat="false" ht="15" hidden="false" customHeight="false" outlineLevel="1" collapsed="false">
      <c r="A89" s="46"/>
      <c r="B89" s="48" t="s">
        <v>303</v>
      </c>
      <c r="C89" s="48" t="s">
        <v>251</v>
      </c>
      <c r="D89" s="48" t="s">
        <v>304</v>
      </c>
      <c r="E89" s="48" t="s">
        <v>305</v>
      </c>
      <c r="F89" s="49" t="n">
        <v>7479900285.66615</v>
      </c>
      <c r="G89" s="60"/>
      <c r="H89" s="60"/>
      <c r="I89" s="60"/>
      <c r="J89" s="60"/>
      <c r="K89" s="60"/>
      <c r="L89" s="60"/>
      <c r="M89" s="60"/>
      <c r="N89" s="60"/>
      <c r="O89" s="60"/>
      <c r="P89" s="50"/>
      <c r="Q89" s="60"/>
      <c r="R89" s="60"/>
      <c r="S89" s="60"/>
      <c r="T89" s="60"/>
      <c r="U89" s="60"/>
      <c r="V89" s="60"/>
      <c r="W89" s="50"/>
      <c r="X89" s="50"/>
      <c r="Y89" s="50"/>
      <c r="Z89" s="60" t="n">
        <f aca="false">+F89*70%/3</f>
        <v>1745310066.65544</v>
      </c>
      <c r="AA89" s="60" t="n">
        <f aca="false">+Z89</f>
        <v>1745310066.65544</v>
      </c>
      <c r="AB89" s="60" t="n">
        <f aca="false">+AA89</f>
        <v>1745310066.65544</v>
      </c>
      <c r="AC89" s="50"/>
    </row>
    <row r="90" customFormat="false" ht="15" hidden="false" customHeight="false" outlineLevel="1" collapsed="false">
      <c r="A90" s="46"/>
      <c r="B90" s="48" t="s">
        <v>306</v>
      </c>
      <c r="C90" s="48" t="s">
        <v>123</v>
      </c>
      <c r="D90" s="48" t="s">
        <v>307</v>
      </c>
      <c r="E90" s="48" t="s">
        <v>308</v>
      </c>
      <c r="F90" s="49" t="n">
        <v>4859100384.42909</v>
      </c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50"/>
      <c r="X90" s="50"/>
      <c r="Y90" s="50"/>
      <c r="Z90" s="50"/>
      <c r="AA90" s="50"/>
      <c r="AB90" s="50"/>
      <c r="AC90" s="50" t="n">
        <f aca="false">+F90*70%</f>
        <v>3401370269.10036</v>
      </c>
    </row>
    <row r="91" customFormat="false" ht="15" hidden="false" customHeight="false" outlineLevel="0" collapsed="false">
      <c r="A91" s="46"/>
      <c r="B91" s="50"/>
      <c r="C91" s="50"/>
      <c r="D91" s="48"/>
      <c r="E91" s="48"/>
      <c r="F91" s="49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50"/>
      <c r="X91" s="50"/>
      <c r="Y91" s="50"/>
      <c r="Z91" s="50"/>
      <c r="AA91" s="50"/>
      <c r="AB91" s="50"/>
      <c r="AC91" s="50"/>
    </row>
    <row r="92" customFormat="false" ht="15" hidden="false" customHeight="false" outlineLevel="0" collapsed="false">
      <c r="A92" s="46"/>
      <c r="B92" s="50"/>
      <c r="C92" s="50"/>
      <c r="D92" s="48"/>
      <c r="E92" s="48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50"/>
      <c r="X92" s="50"/>
      <c r="Y92" s="50"/>
      <c r="Z92" s="50"/>
      <c r="AA92" s="50"/>
      <c r="AB92" s="50"/>
      <c r="AC92" s="50"/>
    </row>
    <row r="93" customFormat="false" ht="15" hidden="false" customHeight="false" outlineLevel="0" collapsed="false">
      <c r="A93" s="46"/>
      <c r="B93" s="50"/>
      <c r="C93" s="50"/>
      <c r="D93" s="48"/>
      <c r="E93" s="48"/>
      <c r="F93" s="5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50"/>
      <c r="X93" s="50"/>
      <c r="Y93" s="50"/>
      <c r="Z93" s="50"/>
      <c r="AA93" s="50"/>
      <c r="AB93" s="50"/>
      <c r="AC93" s="50"/>
    </row>
    <row r="94" customFormat="false" ht="15" hidden="false" customHeight="false" outlineLevel="0" collapsed="false"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</row>
    <row r="95" customFormat="false" ht="15" hidden="false" customHeight="false" outlineLevel="0" collapsed="false"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</row>
    <row r="96" customFormat="false" ht="15" hidden="false" customHeight="false" outlineLevel="0" collapsed="false"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</row>
    <row r="97" customFormat="false" ht="15" hidden="false" customHeight="false" outlineLevel="0" collapsed="false"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</row>
    <row r="100" customFormat="false" ht="15" hidden="false" customHeight="false" outlineLevel="0" collapsed="false">
      <c r="F100" s="71"/>
    </row>
    <row r="101" customFormat="false" ht="15" hidden="false" customHeight="false" outlineLevel="0" collapsed="false">
      <c r="F101" s="71"/>
    </row>
    <row r="102" customFormat="false" ht="15" hidden="false" customHeight="false" outlineLevel="0" collapsed="false">
      <c r="F102" s="71"/>
    </row>
    <row r="103" customFormat="false" ht="15" hidden="false" customHeight="false" outlineLevel="0" collapsed="false">
      <c r="F103" s="71"/>
    </row>
    <row r="104" customFormat="false" ht="15" hidden="false" customHeight="false" outlineLevel="0" collapsed="false">
      <c r="F104" s="71"/>
    </row>
    <row r="105" customFormat="false" ht="15" hidden="false" customHeight="false" outlineLevel="0" collapsed="false">
      <c r="F105" s="71"/>
      <c r="R105" s="71"/>
    </row>
    <row r="106" customFormat="false" ht="15" hidden="false" customHeight="false" outlineLevel="0" collapsed="false">
      <c r="F106" s="71"/>
      <c r="J106" s="45" t="n">
        <f aca="false">+J108-J107</f>
        <v>1675559565.8529</v>
      </c>
      <c r="K106" s="45" t="n">
        <f aca="false">+K108-K107</f>
        <v>674430501.144893</v>
      </c>
      <c r="L106" s="45" t="n">
        <f aca="false">+L108-L107</f>
        <v>674430501.144893</v>
      </c>
      <c r="M106" s="45" t="n">
        <f aca="false">+M108-M107</f>
        <v>1445502925.86561</v>
      </c>
      <c r="N106" s="45" t="n">
        <f aca="false">+N108-N107</f>
        <v>1248902832.30419</v>
      </c>
      <c r="O106" s="45" t="n">
        <f aca="false">+O108-O107</f>
        <v>1248902832.30419</v>
      </c>
      <c r="P106" s="45" t="n">
        <f aca="false">+P108-P107</f>
        <v>220519527.343222</v>
      </c>
      <c r="Q106" s="45" t="n">
        <f aca="false">+Q108-Q107</f>
        <v>3996561162.45117</v>
      </c>
      <c r="R106" s="45" t="n">
        <f aca="false">+R108-R105</f>
        <v>3633834262</v>
      </c>
    </row>
    <row r="107" customFormat="false" ht="15" hidden="false" customHeight="false" outlineLevel="0" collapsed="false">
      <c r="F107" s="71"/>
      <c r="J107" s="71" t="n">
        <f aca="false">+J108/(80%*$F$23)*$I$23</f>
        <v>558519855.2843</v>
      </c>
      <c r="K107" s="71" t="n">
        <f aca="false">+K108/(80%*$F$23)*$I$23</f>
        <v>224810167.048297</v>
      </c>
      <c r="L107" s="71" t="n">
        <f aca="false">+L108/(80%*$F$23)*$I$23</f>
        <v>224810167.048297</v>
      </c>
      <c r="M107" s="71" t="n">
        <f aca="false">+M108/(80%*$F$23)*$I$23</f>
        <v>481834308.621869</v>
      </c>
      <c r="N107" s="71" t="n">
        <f aca="false">+N108/(80%*$F$23)*$I$23</f>
        <v>416300944.101396</v>
      </c>
      <c r="O107" s="71" t="n">
        <f aca="false">+O108/(80%*$F$23)*$I$23</f>
        <v>416300944.101396</v>
      </c>
      <c r="P107" s="71" t="n">
        <f aca="false">+P108/(80%*$F$23)*$I$23</f>
        <v>73506509.1144074</v>
      </c>
      <c r="Q107" s="71" t="n">
        <f aca="false">+I108-SUM(J107:P107)</f>
        <v>1308578132.28004</v>
      </c>
    </row>
    <row r="108" customFormat="false" ht="15" hidden="false" customHeight="false" outlineLevel="0" collapsed="false">
      <c r="F108" s="72" t="n">
        <v>18523305138</v>
      </c>
      <c r="I108" s="71" t="n">
        <v>3704661027.6</v>
      </c>
      <c r="J108" s="45" t="n">
        <f aca="false">SUM(J24:J66)</f>
        <v>2234079421.1372</v>
      </c>
      <c r="K108" s="45" t="n">
        <f aca="false">SUM(K24:K66)</f>
        <v>899240668.19319</v>
      </c>
      <c r="L108" s="45" t="n">
        <f aca="false">SUM(L24:L66)</f>
        <v>899240668.19319</v>
      </c>
      <c r="M108" s="45" t="n">
        <f aca="false">SUM(M24:M66)</f>
        <v>1927337234.48747</v>
      </c>
      <c r="N108" s="45" t="n">
        <f aca="false">SUM(N24:N66)</f>
        <v>1665203776.40558</v>
      </c>
      <c r="O108" s="45" t="n">
        <f aca="false">SUM(O24:O66)</f>
        <v>1665203776.40558</v>
      </c>
      <c r="P108" s="45" t="n">
        <f aca="false">SUM(P24:P66)</f>
        <v>294026036.45763</v>
      </c>
      <c r="Q108" s="45" t="n">
        <f aca="false">SUM(Q24:Q66)</f>
        <v>5305139294.7312</v>
      </c>
      <c r="R108" s="45" t="n">
        <f aca="false">SUM(R24:R66)</f>
        <v>3633834262</v>
      </c>
    </row>
  </sheetData>
  <mergeCells count="1">
    <mergeCell ref="A1: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/>
  <dc:description/>
  <dc:language>en-US</dc:language>
  <cp:lastModifiedBy/>
  <dcterms:modified xsi:type="dcterms:W3CDTF">2026-01-12T07:32:48Z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